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 activeTab="2"/>
  </bookViews>
  <sheets>
    <sheet name="Feuil1" sheetId="1" r:id="rId1"/>
    <sheet name="Feuil2" sheetId="2" r:id="rId2"/>
    <sheet name="Feuil3" sheetId="3" r:id="rId3"/>
    <sheet name="Feuil4" sheetId="4" r:id="rId4"/>
  </sheets>
  <calcPr calcId="145621"/>
</workbook>
</file>

<file path=xl/calcChain.xml><?xml version="1.0" encoding="utf-8"?>
<calcChain xmlns="http://schemas.openxmlformats.org/spreadsheetml/2006/main">
  <c r="E152" i="3" l="1"/>
  <c r="E148" i="3" l="1"/>
  <c r="E150" i="3"/>
  <c r="E149" i="3"/>
  <c r="E145" i="3"/>
  <c r="E144" i="3"/>
  <c r="E143" i="3"/>
  <c r="E140" i="3"/>
  <c r="E139" i="3"/>
  <c r="E138" i="3"/>
  <c r="E135" i="3"/>
  <c r="E134" i="3"/>
  <c r="E133" i="3"/>
  <c r="E130" i="3"/>
  <c r="E129" i="3"/>
  <c r="E128" i="3"/>
  <c r="E125" i="3"/>
  <c r="E124" i="3"/>
  <c r="E123" i="3"/>
  <c r="G105" i="3"/>
  <c r="G104" i="3"/>
  <c r="E120" i="3"/>
  <c r="E119" i="3"/>
  <c r="E118" i="3"/>
  <c r="G107" i="3" l="1"/>
  <c r="F120" i="3" l="1"/>
  <c r="F118" i="3"/>
  <c r="F119" i="3"/>
  <c r="D112" i="3" l="1"/>
  <c r="D111" i="3"/>
  <c r="D88" i="3"/>
  <c r="P41" i="2" l="1"/>
  <c r="L150" i="2"/>
  <c r="K110" i="2"/>
  <c r="C112" i="2"/>
  <c r="C109" i="2"/>
  <c r="C110" i="2"/>
  <c r="C111" i="2"/>
  <c r="C113" i="2"/>
  <c r="C108" i="2"/>
  <c r="D111" i="2"/>
  <c r="AA119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N120" i="2"/>
  <c r="D109" i="2"/>
  <c r="G98" i="3" l="1"/>
  <c r="G99" i="3"/>
  <c r="G100" i="3"/>
  <c r="G101" i="3"/>
  <c r="G102" i="3"/>
  <c r="G103" i="3"/>
  <c r="G97" i="3"/>
  <c r="E107" i="3"/>
  <c r="F107" i="3"/>
  <c r="D107" i="3"/>
  <c r="C75" i="3" l="1"/>
  <c r="E109" i="2" l="1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D110" i="2"/>
  <c r="E110" i="2"/>
  <c r="F110" i="2"/>
  <c r="G110" i="2"/>
  <c r="H110" i="2"/>
  <c r="I110" i="2"/>
  <c r="J110" i="2"/>
  <c r="L110" i="2"/>
  <c r="M110" i="2"/>
  <c r="N110" i="2"/>
  <c r="O110" i="2"/>
  <c r="P110" i="2"/>
  <c r="Q110" i="2"/>
  <c r="R110" i="2"/>
  <c r="S110" i="2"/>
  <c r="T110" i="2"/>
  <c r="U110" i="2"/>
  <c r="V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C120" i="2"/>
  <c r="D120" i="2"/>
  <c r="E120" i="2"/>
  <c r="F120" i="2"/>
  <c r="G120" i="2"/>
  <c r="H120" i="2"/>
  <c r="I120" i="2"/>
  <c r="J120" i="2"/>
  <c r="K120" i="2"/>
  <c r="L120" i="2"/>
  <c r="M120" i="2"/>
  <c r="O120" i="2"/>
  <c r="P120" i="2"/>
  <c r="Q120" i="2"/>
  <c r="R120" i="2"/>
  <c r="S120" i="2"/>
  <c r="T120" i="2"/>
  <c r="U120" i="2"/>
  <c r="V120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C150" i="2"/>
  <c r="D150" i="2"/>
  <c r="E150" i="2"/>
  <c r="F150" i="2"/>
  <c r="G150" i="2"/>
  <c r="H150" i="2"/>
  <c r="I150" i="2"/>
  <c r="J150" i="2"/>
  <c r="K150" i="2"/>
  <c r="M150" i="2"/>
  <c r="N150" i="2"/>
  <c r="O150" i="2"/>
  <c r="P150" i="2"/>
  <c r="Q150" i="2"/>
  <c r="R150" i="2"/>
  <c r="S150" i="2"/>
  <c r="T150" i="2"/>
  <c r="U150" i="2"/>
  <c r="V150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10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10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0" i="1"/>
  <c r="R58" i="1"/>
  <c r="S58" i="1"/>
  <c r="C168" i="2"/>
  <c r="D168" i="2"/>
  <c r="E168" i="2"/>
  <c r="F168" i="2"/>
  <c r="G168" i="2"/>
  <c r="H168" i="2"/>
  <c r="I168" i="2"/>
  <c r="J168" i="2"/>
  <c r="K168" i="2"/>
  <c r="L168" i="2"/>
  <c r="C169" i="2"/>
  <c r="D169" i="2"/>
  <c r="E169" i="2"/>
  <c r="F169" i="2"/>
  <c r="G169" i="2"/>
  <c r="H169" i="2"/>
  <c r="I169" i="2"/>
  <c r="J169" i="2"/>
  <c r="K169" i="2"/>
  <c r="L169" i="2"/>
  <c r="C170" i="2"/>
  <c r="D170" i="2"/>
  <c r="E170" i="2"/>
  <c r="F170" i="2"/>
  <c r="G170" i="2"/>
  <c r="H170" i="2"/>
  <c r="I170" i="2"/>
  <c r="J170" i="2"/>
  <c r="K170" i="2"/>
  <c r="L170" i="2"/>
  <c r="C171" i="2"/>
  <c r="D171" i="2"/>
  <c r="E171" i="2"/>
  <c r="F171" i="2"/>
  <c r="G171" i="2"/>
  <c r="H171" i="2"/>
  <c r="I171" i="2"/>
  <c r="J171" i="2"/>
  <c r="K171" i="2"/>
  <c r="L171" i="2"/>
  <c r="C172" i="2"/>
  <c r="D172" i="2"/>
  <c r="E172" i="2"/>
  <c r="F172" i="2"/>
  <c r="G172" i="2"/>
  <c r="H172" i="2"/>
  <c r="I172" i="2"/>
  <c r="J172" i="2"/>
  <c r="K172" i="2"/>
  <c r="L172" i="2"/>
  <c r="C173" i="2"/>
  <c r="D173" i="2"/>
  <c r="E173" i="2"/>
  <c r="F173" i="2"/>
  <c r="G173" i="2"/>
  <c r="H173" i="2"/>
  <c r="I173" i="2"/>
  <c r="J173" i="2"/>
  <c r="K173" i="2"/>
  <c r="L173" i="2"/>
  <c r="C174" i="2"/>
  <c r="D174" i="2"/>
  <c r="E174" i="2"/>
  <c r="F174" i="2"/>
  <c r="G174" i="2"/>
  <c r="H174" i="2"/>
  <c r="I174" i="2"/>
  <c r="J174" i="2"/>
  <c r="K174" i="2"/>
  <c r="L174" i="2"/>
  <c r="C175" i="2"/>
  <c r="D175" i="2"/>
  <c r="E175" i="2"/>
  <c r="F175" i="2"/>
  <c r="G175" i="2"/>
  <c r="H175" i="2"/>
  <c r="I175" i="2"/>
  <c r="J175" i="2"/>
  <c r="K175" i="2"/>
  <c r="L175" i="2"/>
  <c r="C176" i="2"/>
  <c r="D176" i="2"/>
  <c r="E176" i="2"/>
  <c r="F176" i="2"/>
  <c r="G176" i="2"/>
  <c r="H176" i="2"/>
  <c r="I176" i="2"/>
  <c r="J176" i="2"/>
  <c r="K176" i="2"/>
  <c r="L176" i="2"/>
  <c r="C177" i="2"/>
  <c r="D177" i="2"/>
  <c r="E177" i="2"/>
  <c r="F177" i="2"/>
  <c r="G177" i="2"/>
  <c r="H177" i="2"/>
  <c r="I177" i="2"/>
  <c r="J177" i="2"/>
  <c r="K177" i="2"/>
  <c r="L177" i="2"/>
  <c r="C178" i="2"/>
  <c r="D178" i="2"/>
  <c r="E178" i="2"/>
  <c r="F178" i="2"/>
  <c r="G178" i="2"/>
  <c r="H178" i="2"/>
  <c r="I178" i="2"/>
  <c r="J178" i="2"/>
  <c r="K178" i="2"/>
  <c r="L178" i="2"/>
  <c r="C179" i="2"/>
  <c r="D179" i="2"/>
  <c r="E179" i="2"/>
  <c r="F179" i="2"/>
  <c r="G179" i="2"/>
  <c r="H179" i="2"/>
  <c r="I179" i="2"/>
  <c r="J179" i="2"/>
  <c r="K179" i="2"/>
  <c r="L179" i="2"/>
  <c r="C180" i="2"/>
  <c r="D180" i="2"/>
  <c r="E180" i="2"/>
  <c r="F180" i="2"/>
  <c r="G180" i="2"/>
  <c r="H180" i="2"/>
  <c r="I180" i="2"/>
  <c r="J180" i="2"/>
  <c r="K180" i="2"/>
  <c r="L180" i="2"/>
  <c r="C181" i="2"/>
  <c r="D181" i="2"/>
  <c r="E181" i="2"/>
  <c r="F181" i="2"/>
  <c r="G181" i="2"/>
  <c r="H181" i="2"/>
  <c r="I181" i="2"/>
  <c r="J181" i="2"/>
  <c r="K181" i="2"/>
  <c r="L181" i="2"/>
  <c r="C182" i="2"/>
  <c r="D182" i="2"/>
  <c r="E182" i="2"/>
  <c r="F182" i="2"/>
  <c r="G182" i="2"/>
  <c r="H182" i="2"/>
  <c r="I182" i="2"/>
  <c r="J182" i="2"/>
  <c r="K182" i="2"/>
  <c r="L182" i="2"/>
  <c r="C183" i="2"/>
  <c r="D183" i="2"/>
  <c r="E183" i="2"/>
  <c r="F183" i="2"/>
  <c r="G183" i="2"/>
  <c r="H183" i="2"/>
  <c r="I183" i="2"/>
  <c r="J183" i="2"/>
  <c r="K183" i="2"/>
  <c r="L183" i="2"/>
  <c r="C184" i="2"/>
  <c r="D184" i="2"/>
  <c r="E184" i="2"/>
  <c r="F184" i="2"/>
  <c r="G184" i="2"/>
  <c r="H184" i="2"/>
  <c r="I184" i="2"/>
  <c r="J184" i="2"/>
  <c r="K184" i="2"/>
  <c r="L184" i="2"/>
  <c r="C185" i="2"/>
  <c r="D185" i="2"/>
  <c r="E185" i="2"/>
  <c r="F185" i="2"/>
  <c r="G185" i="2"/>
  <c r="H185" i="2"/>
  <c r="I185" i="2"/>
  <c r="J185" i="2"/>
  <c r="K185" i="2"/>
  <c r="L185" i="2"/>
  <c r="C186" i="2"/>
  <c r="D186" i="2"/>
  <c r="E186" i="2"/>
  <c r="F186" i="2"/>
  <c r="G186" i="2"/>
  <c r="H186" i="2"/>
  <c r="I186" i="2"/>
  <c r="J186" i="2"/>
  <c r="K186" i="2"/>
  <c r="L186" i="2"/>
  <c r="C187" i="2"/>
  <c r="D187" i="2"/>
  <c r="E187" i="2"/>
  <c r="F187" i="2"/>
  <c r="G187" i="2"/>
  <c r="H187" i="2"/>
  <c r="I187" i="2"/>
  <c r="J187" i="2"/>
  <c r="K187" i="2"/>
  <c r="L187" i="2"/>
  <c r="C188" i="2"/>
  <c r="D188" i="2"/>
  <c r="E188" i="2"/>
  <c r="F188" i="2"/>
  <c r="G188" i="2"/>
  <c r="H188" i="2"/>
  <c r="I188" i="2"/>
  <c r="J188" i="2"/>
  <c r="K188" i="2"/>
  <c r="L188" i="2"/>
  <c r="C189" i="2"/>
  <c r="D189" i="2"/>
  <c r="E189" i="2"/>
  <c r="F189" i="2"/>
  <c r="G189" i="2"/>
  <c r="H189" i="2"/>
  <c r="I189" i="2"/>
  <c r="J189" i="2"/>
  <c r="K189" i="2"/>
  <c r="L189" i="2"/>
  <c r="C190" i="2"/>
  <c r="D190" i="2"/>
  <c r="E190" i="2"/>
  <c r="F190" i="2"/>
  <c r="G190" i="2"/>
  <c r="H190" i="2"/>
  <c r="I190" i="2"/>
  <c r="J190" i="2"/>
  <c r="K190" i="2"/>
  <c r="L190" i="2"/>
  <c r="C191" i="2"/>
  <c r="D191" i="2"/>
  <c r="E191" i="2"/>
  <c r="F191" i="2"/>
  <c r="G191" i="2"/>
  <c r="H191" i="2"/>
  <c r="I191" i="2"/>
  <c r="J191" i="2"/>
  <c r="K191" i="2"/>
  <c r="L191" i="2"/>
  <c r="C192" i="2"/>
  <c r="D192" i="2"/>
  <c r="E192" i="2"/>
  <c r="F192" i="2"/>
  <c r="G192" i="2"/>
  <c r="H192" i="2"/>
  <c r="I192" i="2"/>
  <c r="J192" i="2"/>
  <c r="K192" i="2"/>
  <c r="L192" i="2"/>
  <c r="C193" i="2"/>
  <c r="D193" i="2"/>
  <c r="E193" i="2"/>
  <c r="F193" i="2"/>
  <c r="G193" i="2"/>
  <c r="H193" i="2"/>
  <c r="I193" i="2"/>
  <c r="J193" i="2"/>
  <c r="K193" i="2"/>
  <c r="L193" i="2"/>
  <c r="D167" i="2"/>
  <c r="E167" i="2"/>
  <c r="F167" i="2"/>
  <c r="G167" i="2"/>
  <c r="H167" i="2"/>
  <c r="I167" i="2"/>
  <c r="J167" i="2"/>
  <c r="K167" i="2"/>
  <c r="L167" i="2"/>
  <c r="C167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V41" i="2"/>
  <c r="U41" i="2"/>
  <c r="T41" i="2"/>
  <c r="S41" i="2"/>
  <c r="R41" i="2"/>
  <c r="Q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Q12" i="2" l="1"/>
  <c r="U58" i="1" l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64" i="1"/>
  <c r="R65" i="1"/>
  <c r="R60" i="1"/>
  <c r="R61" i="1"/>
  <c r="R62" i="1"/>
  <c r="R63" i="1"/>
  <c r="R59" i="1"/>
  <c r="F40" i="3" l="1"/>
  <c r="G40" i="3" s="1"/>
  <c r="F41" i="3"/>
  <c r="G41" i="3" s="1"/>
  <c r="F39" i="3"/>
  <c r="G39" i="3" s="1"/>
  <c r="F38" i="3"/>
  <c r="G38" i="3" s="1"/>
  <c r="K49" i="3" l="1"/>
  <c r="O44" i="3" l="1"/>
  <c r="P44" i="3" s="1"/>
  <c r="P45" i="3" s="1"/>
  <c r="J52" i="3" s="1"/>
  <c r="J53" i="3" s="1"/>
  <c r="Q36" i="3" l="1"/>
  <c r="J38" i="3"/>
  <c r="N35" i="3"/>
  <c r="J39" i="3" s="1"/>
  <c r="L36" i="3"/>
  <c r="D36" i="3"/>
  <c r="D7" i="3"/>
  <c r="D8" i="3"/>
  <c r="D11" i="3"/>
  <c r="D12" i="3"/>
  <c r="D13" i="3"/>
  <c r="D15" i="3"/>
  <c r="D16" i="3"/>
  <c r="D17" i="3"/>
  <c r="D19" i="3"/>
  <c r="D20" i="3"/>
  <c r="D21" i="3"/>
  <c r="D24" i="3"/>
  <c r="D25" i="3"/>
  <c r="D26" i="3"/>
  <c r="D29" i="3"/>
  <c r="D30" i="3"/>
  <c r="D31" i="3"/>
  <c r="D34" i="3"/>
  <c r="D35" i="3"/>
  <c r="F35" i="3" s="1"/>
  <c r="D6" i="3"/>
  <c r="F31" i="3" l="1"/>
  <c r="G31" i="3" s="1"/>
  <c r="G35" i="3"/>
  <c r="F6" i="3"/>
  <c r="G6" i="3" s="1"/>
  <c r="F7" i="3"/>
  <c r="G7" i="3" s="1"/>
  <c r="F8" i="3"/>
  <c r="G8" i="3" s="1"/>
  <c r="F11" i="3"/>
  <c r="G11" i="3" s="1"/>
  <c r="F12" i="3"/>
  <c r="G12" i="3" s="1"/>
  <c r="F13" i="3"/>
  <c r="G13" i="3" s="1"/>
  <c r="F15" i="3"/>
  <c r="G15" i="3" s="1"/>
  <c r="F16" i="3"/>
  <c r="G16" i="3" s="1"/>
  <c r="F17" i="3"/>
  <c r="G17" i="3" s="1"/>
  <c r="F19" i="3"/>
  <c r="G19" i="3" s="1"/>
  <c r="F20" i="3"/>
  <c r="G20" i="3" s="1"/>
  <c r="F21" i="3"/>
  <c r="G21" i="3" s="1"/>
  <c r="F24" i="3"/>
  <c r="G24" i="3" s="1"/>
  <c r="F25" i="3"/>
  <c r="G25" i="3" s="1"/>
  <c r="F26" i="3"/>
  <c r="G26" i="3" s="1"/>
  <c r="F29" i="3"/>
  <c r="G29" i="3" s="1"/>
  <c r="F30" i="3"/>
  <c r="G30" i="3" s="1"/>
  <c r="F34" i="3"/>
  <c r="G34" i="3" s="1"/>
  <c r="F36" i="3"/>
  <c r="G36" i="3" s="1"/>
  <c r="M3" i="2"/>
  <c r="N3" i="2"/>
  <c r="O3" i="2"/>
  <c r="P3" i="2"/>
  <c r="Q3" i="2"/>
  <c r="M4" i="2"/>
  <c r="N4" i="2"/>
  <c r="O4" i="2"/>
  <c r="P4" i="2"/>
  <c r="Q4" i="2"/>
  <c r="M5" i="2"/>
  <c r="N5" i="2"/>
  <c r="O5" i="2"/>
  <c r="P5" i="2"/>
  <c r="Q5" i="2"/>
  <c r="M6" i="2"/>
  <c r="N6" i="2"/>
  <c r="O6" i="2"/>
  <c r="P6" i="2"/>
  <c r="Q6" i="2"/>
  <c r="M7" i="2"/>
  <c r="N7" i="2"/>
  <c r="O7" i="2"/>
  <c r="P7" i="2"/>
  <c r="Q7" i="2"/>
  <c r="M8" i="2"/>
  <c r="N8" i="2"/>
  <c r="O8" i="2"/>
  <c r="P8" i="2"/>
  <c r="Q8" i="2"/>
  <c r="M9" i="2"/>
  <c r="N9" i="2"/>
  <c r="O9" i="2"/>
  <c r="P9" i="2"/>
  <c r="Q9" i="2"/>
  <c r="M10" i="2"/>
  <c r="N10" i="2"/>
  <c r="O10" i="2"/>
  <c r="P10" i="2"/>
  <c r="Q10" i="2"/>
  <c r="M11" i="2"/>
  <c r="N11" i="2"/>
  <c r="O11" i="2"/>
  <c r="P11" i="2"/>
  <c r="Q11" i="2"/>
  <c r="M12" i="2"/>
  <c r="N12" i="2"/>
  <c r="O12" i="2"/>
  <c r="P12" i="2"/>
  <c r="M13" i="2"/>
  <c r="N13" i="2"/>
  <c r="O13" i="2"/>
  <c r="P13" i="2"/>
  <c r="Q13" i="2"/>
  <c r="M14" i="2"/>
  <c r="N14" i="2"/>
  <c r="O14" i="2"/>
  <c r="P14" i="2"/>
  <c r="Q14" i="2"/>
  <c r="M15" i="2"/>
  <c r="N15" i="2"/>
  <c r="O15" i="2"/>
  <c r="P15" i="2"/>
  <c r="Q15" i="2"/>
  <c r="M16" i="2"/>
  <c r="N16" i="2"/>
  <c r="O16" i="2"/>
  <c r="P16" i="2"/>
  <c r="Q16" i="2"/>
  <c r="M17" i="2"/>
  <c r="N17" i="2"/>
  <c r="O17" i="2"/>
  <c r="P17" i="2"/>
  <c r="Q17" i="2"/>
  <c r="M18" i="2"/>
  <c r="N18" i="2"/>
  <c r="O18" i="2"/>
  <c r="P18" i="2"/>
  <c r="Q18" i="2"/>
  <c r="M19" i="2"/>
  <c r="N19" i="2"/>
  <c r="O19" i="2"/>
  <c r="P19" i="2"/>
  <c r="Q19" i="2"/>
  <c r="M20" i="2"/>
  <c r="N20" i="2"/>
  <c r="O20" i="2"/>
  <c r="P20" i="2"/>
  <c r="Q20" i="2"/>
  <c r="M21" i="2"/>
  <c r="N21" i="2"/>
  <c r="O21" i="2"/>
  <c r="P21" i="2"/>
  <c r="Q21" i="2"/>
  <c r="M22" i="2"/>
  <c r="N22" i="2"/>
  <c r="O22" i="2"/>
  <c r="P22" i="2"/>
  <c r="Q22" i="2"/>
  <c r="M23" i="2"/>
  <c r="N23" i="2"/>
  <c r="O23" i="2"/>
  <c r="P23" i="2"/>
  <c r="Q23" i="2"/>
  <c r="M24" i="2"/>
  <c r="N24" i="2"/>
  <c r="O24" i="2"/>
  <c r="P24" i="2"/>
  <c r="Q24" i="2"/>
  <c r="M25" i="2"/>
  <c r="N25" i="2"/>
  <c r="O25" i="2"/>
  <c r="P25" i="2"/>
  <c r="Q25" i="2"/>
  <c r="M26" i="2"/>
  <c r="N26" i="2"/>
  <c r="O26" i="2"/>
  <c r="P26" i="2"/>
  <c r="Q26" i="2"/>
  <c r="M27" i="2"/>
  <c r="N27" i="2"/>
  <c r="O27" i="2"/>
  <c r="P27" i="2"/>
  <c r="Q27" i="2"/>
  <c r="M28" i="2"/>
  <c r="N28" i="2"/>
  <c r="O28" i="2"/>
  <c r="P28" i="2"/>
  <c r="Q28" i="2"/>
  <c r="M29" i="2"/>
  <c r="N29" i="2"/>
  <c r="O29" i="2"/>
  <c r="P29" i="2"/>
  <c r="Q29" i="2"/>
  <c r="M30" i="2"/>
  <c r="N30" i="2"/>
  <c r="O30" i="2"/>
  <c r="P30" i="2"/>
  <c r="Q30" i="2"/>
  <c r="M31" i="2"/>
  <c r="N31" i="2"/>
  <c r="O31" i="2"/>
  <c r="P31" i="2"/>
  <c r="Q31" i="2"/>
  <c r="C22" i="2"/>
  <c r="D22" i="2"/>
  <c r="E22" i="2"/>
  <c r="F22" i="2"/>
  <c r="G22" i="2"/>
  <c r="H22" i="2"/>
  <c r="I22" i="2"/>
  <c r="J22" i="2"/>
  <c r="K22" i="2"/>
  <c r="L22" i="2"/>
  <c r="C23" i="2"/>
  <c r="D23" i="2"/>
  <c r="E23" i="2"/>
  <c r="F23" i="2"/>
  <c r="G23" i="2"/>
  <c r="H23" i="2"/>
  <c r="I23" i="2"/>
  <c r="J23" i="2"/>
  <c r="K23" i="2"/>
  <c r="L23" i="2"/>
  <c r="C24" i="2"/>
  <c r="D24" i="2"/>
  <c r="E24" i="2"/>
  <c r="F24" i="2"/>
  <c r="G24" i="2"/>
  <c r="H24" i="2"/>
  <c r="I24" i="2"/>
  <c r="J24" i="2"/>
  <c r="K24" i="2"/>
  <c r="L24" i="2"/>
  <c r="C25" i="2"/>
  <c r="D25" i="2"/>
  <c r="E25" i="2"/>
  <c r="F25" i="2"/>
  <c r="G25" i="2"/>
  <c r="H25" i="2"/>
  <c r="I25" i="2"/>
  <c r="J25" i="2"/>
  <c r="K25" i="2"/>
  <c r="L25" i="2"/>
  <c r="C26" i="2"/>
  <c r="D26" i="2"/>
  <c r="E26" i="2"/>
  <c r="F26" i="2"/>
  <c r="G26" i="2"/>
  <c r="H26" i="2"/>
  <c r="I26" i="2"/>
  <c r="J26" i="2"/>
  <c r="K26" i="2"/>
  <c r="L26" i="2"/>
  <c r="C27" i="2"/>
  <c r="D27" i="2"/>
  <c r="E27" i="2"/>
  <c r="F27" i="2"/>
  <c r="G27" i="2"/>
  <c r="H27" i="2"/>
  <c r="I27" i="2"/>
  <c r="J27" i="2"/>
  <c r="K27" i="2"/>
  <c r="L27" i="2"/>
  <c r="C28" i="2"/>
  <c r="D28" i="2"/>
  <c r="E28" i="2"/>
  <c r="F28" i="2"/>
  <c r="G28" i="2"/>
  <c r="H28" i="2"/>
  <c r="I28" i="2"/>
  <c r="J28" i="2"/>
  <c r="K28" i="2"/>
  <c r="L28" i="2"/>
  <c r="C29" i="2"/>
  <c r="D29" i="2"/>
  <c r="E29" i="2"/>
  <c r="F29" i="2"/>
  <c r="G29" i="2"/>
  <c r="H29" i="2"/>
  <c r="I29" i="2"/>
  <c r="J29" i="2"/>
  <c r="K29" i="2"/>
  <c r="L29" i="2"/>
  <c r="C30" i="2"/>
  <c r="D30" i="2"/>
  <c r="E30" i="2"/>
  <c r="F30" i="2"/>
  <c r="G30" i="2"/>
  <c r="H30" i="2"/>
  <c r="I30" i="2"/>
  <c r="J30" i="2"/>
  <c r="K30" i="2"/>
  <c r="L30" i="2"/>
  <c r="C31" i="2"/>
  <c r="D31" i="2"/>
  <c r="E31" i="2"/>
  <c r="F31" i="2"/>
  <c r="G31" i="2"/>
  <c r="H31" i="2"/>
  <c r="I31" i="2"/>
  <c r="J31" i="2"/>
  <c r="K31" i="2"/>
  <c r="L31" i="2"/>
  <c r="D3" i="2"/>
  <c r="E3" i="2"/>
  <c r="F3" i="2"/>
  <c r="G3" i="2"/>
  <c r="H3" i="2"/>
  <c r="I3" i="2"/>
  <c r="J3" i="2"/>
  <c r="K3" i="2"/>
  <c r="L3" i="2"/>
  <c r="D4" i="2"/>
  <c r="E4" i="2"/>
  <c r="F4" i="2"/>
  <c r="G4" i="2"/>
  <c r="H4" i="2"/>
  <c r="I4" i="2"/>
  <c r="J4" i="2"/>
  <c r="K4" i="2"/>
  <c r="L4" i="2"/>
  <c r="D5" i="2"/>
  <c r="E5" i="2"/>
  <c r="F5" i="2"/>
  <c r="G5" i="2"/>
  <c r="H5" i="2"/>
  <c r="I5" i="2"/>
  <c r="J5" i="2"/>
  <c r="K5" i="2"/>
  <c r="L5" i="2"/>
  <c r="D6" i="2"/>
  <c r="E6" i="2"/>
  <c r="F6" i="2"/>
  <c r="G6" i="2"/>
  <c r="H6" i="2"/>
  <c r="I6" i="2"/>
  <c r="J6" i="2"/>
  <c r="K6" i="2"/>
  <c r="L6" i="2"/>
  <c r="D7" i="2"/>
  <c r="E7" i="2"/>
  <c r="F7" i="2"/>
  <c r="G7" i="2"/>
  <c r="H7" i="2"/>
  <c r="I7" i="2"/>
  <c r="J7" i="2"/>
  <c r="K7" i="2"/>
  <c r="L7" i="2"/>
  <c r="D8" i="2"/>
  <c r="E8" i="2"/>
  <c r="F8" i="2"/>
  <c r="G8" i="2"/>
  <c r="H8" i="2"/>
  <c r="I8" i="2"/>
  <c r="J8" i="2"/>
  <c r="K8" i="2"/>
  <c r="L8" i="2"/>
  <c r="D9" i="2"/>
  <c r="E9" i="2"/>
  <c r="F9" i="2"/>
  <c r="G9" i="2"/>
  <c r="H9" i="2"/>
  <c r="I9" i="2"/>
  <c r="J9" i="2"/>
  <c r="K9" i="2"/>
  <c r="L9" i="2"/>
  <c r="D10" i="2"/>
  <c r="E10" i="2"/>
  <c r="F10" i="2"/>
  <c r="G10" i="2"/>
  <c r="H10" i="2"/>
  <c r="I10" i="2"/>
  <c r="J10" i="2"/>
  <c r="K10" i="2"/>
  <c r="L10" i="2"/>
  <c r="D11" i="2"/>
  <c r="E11" i="2"/>
  <c r="F11" i="2"/>
  <c r="G11" i="2"/>
  <c r="H11" i="2"/>
  <c r="I11" i="2"/>
  <c r="J11" i="2"/>
  <c r="K11" i="2"/>
  <c r="L11" i="2"/>
  <c r="D12" i="2"/>
  <c r="E12" i="2"/>
  <c r="F12" i="2"/>
  <c r="G12" i="2"/>
  <c r="H12" i="2"/>
  <c r="I12" i="2"/>
  <c r="J12" i="2"/>
  <c r="K12" i="2"/>
  <c r="L12" i="2"/>
  <c r="D13" i="2"/>
  <c r="E13" i="2"/>
  <c r="F13" i="2"/>
  <c r="G13" i="2"/>
  <c r="H13" i="2"/>
  <c r="I13" i="2"/>
  <c r="J13" i="2"/>
  <c r="K13" i="2"/>
  <c r="L13" i="2"/>
  <c r="D14" i="2"/>
  <c r="E14" i="2"/>
  <c r="F14" i="2"/>
  <c r="G14" i="2"/>
  <c r="H14" i="2"/>
  <c r="I14" i="2"/>
  <c r="J14" i="2"/>
  <c r="K14" i="2"/>
  <c r="L14" i="2"/>
  <c r="D15" i="2"/>
  <c r="E15" i="2"/>
  <c r="F15" i="2"/>
  <c r="G15" i="2"/>
  <c r="H15" i="2"/>
  <c r="I15" i="2"/>
  <c r="J15" i="2"/>
  <c r="K15" i="2"/>
  <c r="L15" i="2"/>
  <c r="D16" i="2"/>
  <c r="E16" i="2"/>
  <c r="F16" i="2"/>
  <c r="G16" i="2"/>
  <c r="H16" i="2"/>
  <c r="I16" i="2"/>
  <c r="J16" i="2"/>
  <c r="K16" i="2"/>
  <c r="L16" i="2"/>
  <c r="D17" i="2"/>
  <c r="E17" i="2"/>
  <c r="F17" i="2"/>
  <c r="G17" i="2"/>
  <c r="H17" i="2"/>
  <c r="I17" i="2"/>
  <c r="J17" i="2"/>
  <c r="K17" i="2"/>
  <c r="L17" i="2"/>
  <c r="D18" i="2"/>
  <c r="E18" i="2"/>
  <c r="F18" i="2"/>
  <c r="G18" i="2"/>
  <c r="H18" i="2"/>
  <c r="I18" i="2"/>
  <c r="J18" i="2"/>
  <c r="K18" i="2"/>
  <c r="L18" i="2"/>
  <c r="D19" i="2"/>
  <c r="E19" i="2"/>
  <c r="F19" i="2"/>
  <c r="G19" i="2"/>
  <c r="H19" i="2"/>
  <c r="I19" i="2"/>
  <c r="J19" i="2"/>
  <c r="K19" i="2"/>
  <c r="L19" i="2"/>
  <c r="D20" i="2"/>
  <c r="E20" i="2"/>
  <c r="F20" i="2"/>
  <c r="G20" i="2"/>
  <c r="H20" i="2"/>
  <c r="I20" i="2"/>
  <c r="J20" i="2"/>
  <c r="K20" i="2"/>
  <c r="L20" i="2"/>
  <c r="D21" i="2"/>
  <c r="E21" i="2"/>
  <c r="F21" i="2"/>
  <c r="G21" i="2"/>
  <c r="H21" i="2"/>
  <c r="I21" i="2"/>
  <c r="J21" i="2"/>
  <c r="K21" i="2"/>
  <c r="L21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3" i="2"/>
  <c r="W51" i="1"/>
  <c r="W104" i="1" l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S63" i="1"/>
  <c r="S66" i="1"/>
  <c r="S71" i="1"/>
  <c r="S75" i="1"/>
  <c r="S79" i="1"/>
  <c r="S82" i="1"/>
  <c r="S83" i="1"/>
  <c r="S87" i="1"/>
  <c r="S91" i="1"/>
  <c r="S95" i="1"/>
  <c r="S59" i="1"/>
  <c r="S64" i="1"/>
  <c r="S67" i="1"/>
  <c r="S68" i="1"/>
  <c r="S72" i="1"/>
  <c r="S76" i="1"/>
  <c r="S80" i="1"/>
  <c r="S84" i="1"/>
  <c r="S88" i="1"/>
  <c r="S92" i="1"/>
  <c r="S96" i="1"/>
  <c r="S60" i="1"/>
  <c r="S61" i="1"/>
  <c r="S62" i="1"/>
  <c r="S65" i="1"/>
  <c r="S69" i="1"/>
  <c r="S70" i="1"/>
  <c r="S73" i="1"/>
  <c r="S74" i="1"/>
  <c r="S77" i="1"/>
  <c r="S78" i="1"/>
  <c r="S81" i="1"/>
  <c r="S85" i="1"/>
  <c r="S86" i="1"/>
  <c r="S89" i="1"/>
  <c r="S90" i="1"/>
  <c r="S93" i="1"/>
  <c r="S94" i="1"/>
  <c r="V46" i="1"/>
  <c r="V42" i="1"/>
  <c r="V43" i="1"/>
  <c r="V44" i="1"/>
  <c r="V45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08" i="1"/>
  <c r="S37" i="1"/>
  <c r="S43" i="1"/>
  <c r="S44" i="1"/>
  <c r="S45" i="1"/>
  <c r="S46" i="1"/>
  <c r="S47" i="1"/>
  <c r="S34" i="1" l="1"/>
  <c r="S35" i="1"/>
  <c r="S36" i="1"/>
  <c r="S38" i="1"/>
  <c r="S39" i="1"/>
  <c r="S40" i="1"/>
  <c r="S41" i="1"/>
  <c r="S42" i="1"/>
  <c r="S33" i="1"/>
  <c r="V33" i="1" l="1"/>
  <c r="AB4" i="1"/>
  <c r="N140" i="1"/>
  <c r="O140" i="1" s="1"/>
  <c r="N141" i="1"/>
  <c r="N142" i="1"/>
  <c r="N143" i="1"/>
  <c r="N144" i="1"/>
  <c r="N145" i="1"/>
  <c r="N146" i="1"/>
  <c r="N147" i="1"/>
  <c r="N148" i="1"/>
  <c r="O148" i="1" s="1"/>
  <c r="N149" i="1"/>
  <c r="N150" i="1"/>
  <c r="N151" i="1"/>
  <c r="N152" i="1"/>
  <c r="O152" i="1" s="1"/>
  <c r="N153" i="1"/>
  <c r="N154" i="1"/>
  <c r="N155" i="1"/>
  <c r="N156" i="1"/>
  <c r="O156" i="1" s="1"/>
  <c r="N157" i="1"/>
  <c r="N158" i="1"/>
  <c r="N159" i="1"/>
  <c r="N160" i="1"/>
  <c r="O160" i="1" s="1"/>
  <c r="N161" i="1"/>
  <c r="N162" i="1"/>
  <c r="N163" i="1"/>
  <c r="N164" i="1"/>
  <c r="O164" i="1" s="1"/>
  <c r="N165" i="1"/>
  <c r="N166" i="1"/>
  <c r="N167" i="1"/>
  <c r="N168" i="1"/>
  <c r="O168" i="1" s="1"/>
  <c r="N169" i="1"/>
  <c r="N170" i="1"/>
  <c r="N171" i="1"/>
  <c r="N172" i="1"/>
  <c r="O172" i="1" s="1"/>
  <c r="N173" i="1"/>
  <c r="N174" i="1"/>
  <c r="N175" i="1"/>
  <c r="N176" i="1"/>
  <c r="O176" i="1" s="1"/>
  <c r="N177" i="1"/>
  <c r="N178" i="1"/>
  <c r="O178" i="1" s="1"/>
  <c r="N179" i="1"/>
  <c r="N180" i="1"/>
  <c r="O180" i="1" s="1"/>
  <c r="N181" i="1"/>
  <c r="N182" i="1"/>
  <c r="N183" i="1"/>
  <c r="N184" i="1"/>
  <c r="O184" i="1" s="1"/>
  <c r="N185" i="1"/>
  <c r="N186" i="1"/>
  <c r="O186" i="1" s="1"/>
  <c r="N187" i="1"/>
  <c r="N188" i="1"/>
  <c r="O188" i="1" s="1"/>
  <c r="N189" i="1"/>
  <c r="N190" i="1"/>
  <c r="N191" i="1"/>
  <c r="N192" i="1"/>
  <c r="O192" i="1" s="1"/>
  <c r="N193" i="1"/>
  <c r="N194" i="1"/>
  <c r="O194" i="1" s="1"/>
  <c r="N195" i="1"/>
  <c r="N196" i="1"/>
  <c r="O196" i="1" s="1"/>
  <c r="N197" i="1"/>
  <c r="N198" i="1"/>
  <c r="N199" i="1"/>
  <c r="N200" i="1"/>
  <c r="O200" i="1" s="1"/>
  <c r="N201" i="1"/>
  <c r="N202" i="1"/>
  <c r="O202" i="1" s="1"/>
  <c r="N203" i="1"/>
  <c r="N204" i="1"/>
  <c r="O204" i="1" s="1"/>
  <c r="N205" i="1"/>
  <c r="N206" i="1"/>
  <c r="N207" i="1"/>
  <c r="N208" i="1"/>
  <c r="O208" i="1" s="1"/>
  <c r="N209" i="1"/>
  <c r="N210" i="1"/>
  <c r="O210" i="1" s="1"/>
  <c r="N211" i="1"/>
  <c r="N212" i="1"/>
  <c r="O212" i="1" s="1"/>
  <c r="N213" i="1"/>
  <c r="N214" i="1"/>
  <c r="N215" i="1"/>
  <c r="N216" i="1"/>
  <c r="O216" i="1" s="1"/>
  <c r="N217" i="1"/>
  <c r="N218" i="1"/>
  <c r="O218" i="1" s="1"/>
  <c r="N219" i="1"/>
  <c r="N220" i="1"/>
  <c r="O220" i="1" s="1"/>
  <c r="N221" i="1"/>
  <c r="N222" i="1"/>
  <c r="N223" i="1"/>
  <c r="N224" i="1"/>
  <c r="O224" i="1" s="1"/>
  <c r="N123" i="1"/>
  <c r="N124" i="1"/>
  <c r="N125" i="1"/>
  <c r="N126" i="1"/>
  <c r="O126" i="1" s="1"/>
  <c r="N127" i="1"/>
  <c r="N128" i="1"/>
  <c r="N129" i="1"/>
  <c r="N130" i="1"/>
  <c r="N131" i="1"/>
  <c r="N132" i="1"/>
  <c r="O132" i="1" s="1"/>
  <c r="N133" i="1"/>
  <c r="N134" i="1"/>
  <c r="O134" i="1" s="1"/>
  <c r="N135" i="1"/>
  <c r="N136" i="1"/>
  <c r="N137" i="1"/>
  <c r="O137" i="1" s="1"/>
  <c r="N138" i="1"/>
  <c r="N13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69" i="1"/>
  <c r="O69" i="1" s="1"/>
  <c r="N70" i="1"/>
  <c r="N71" i="1"/>
  <c r="N72" i="1"/>
  <c r="O72" i="1" s="1"/>
  <c r="N73" i="1"/>
  <c r="N74" i="1"/>
  <c r="O74" i="1" s="1"/>
  <c r="N75" i="1"/>
  <c r="N76" i="1"/>
  <c r="O76" i="1" s="1"/>
  <c r="N77" i="1"/>
  <c r="N78" i="1"/>
  <c r="N79" i="1"/>
  <c r="N19" i="1"/>
  <c r="L5" i="1"/>
  <c r="N29" i="1"/>
  <c r="N30" i="1"/>
  <c r="N31" i="1"/>
  <c r="O31" i="1" s="1"/>
  <c r="N32" i="1"/>
  <c r="N33" i="1"/>
  <c r="N34" i="1"/>
  <c r="N35" i="1"/>
  <c r="O35" i="1" s="1"/>
  <c r="N36" i="1"/>
  <c r="N37" i="1"/>
  <c r="O37" i="1" s="1"/>
  <c r="N38" i="1"/>
  <c r="N39" i="1"/>
  <c r="O39" i="1" s="1"/>
  <c r="N40" i="1"/>
  <c r="N41" i="1"/>
  <c r="N42" i="1"/>
  <c r="N43" i="1"/>
  <c r="O43" i="1" s="1"/>
  <c r="N44" i="1"/>
  <c r="N45" i="1"/>
  <c r="O45" i="1" s="1"/>
  <c r="N46" i="1"/>
  <c r="N47" i="1"/>
  <c r="O47" i="1" s="1"/>
  <c r="N48" i="1"/>
  <c r="N49" i="1"/>
  <c r="N50" i="1"/>
  <c r="N51" i="1"/>
  <c r="O51" i="1" s="1"/>
  <c r="N52" i="1"/>
  <c r="N53" i="1"/>
  <c r="O53" i="1" s="1"/>
  <c r="N54" i="1"/>
  <c r="N55" i="1"/>
  <c r="O55" i="1" s="1"/>
  <c r="N56" i="1"/>
  <c r="N57" i="1"/>
  <c r="N58" i="1"/>
  <c r="N59" i="1"/>
  <c r="O59" i="1" s="1"/>
  <c r="N60" i="1"/>
  <c r="N61" i="1"/>
  <c r="O61" i="1" s="1"/>
  <c r="N62" i="1"/>
  <c r="N63" i="1"/>
  <c r="O63" i="1" s="1"/>
  <c r="N64" i="1"/>
  <c r="N65" i="1"/>
  <c r="N66" i="1"/>
  <c r="N67" i="1"/>
  <c r="O67" i="1" s="1"/>
  <c r="N68" i="1"/>
  <c r="N26" i="1"/>
  <c r="N12" i="1"/>
  <c r="N13" i="1"/>
  <c r="N14" i="1"/>
  <c r="N15" i="1"/>
  <c r="N16" i="1"/>
  <c r="N17" i="1"/>
  <c r="N18" i="1"/>
  <c r="N20" i="1"/>
  <c r="N21" i="1"/>
  <c r="N22" i="1"/>
  <c r="N23" i="1"/>
  <c r="N24" i="1"/>
  <c r="N25" i="1"/>
  <c r="N27" i="1"/>
  <c r="O27" i="1" s="1"/>
  <c r="N28" i="1"/>
  <c r="N10" i="1"/>
  <c r="N11" i="1"/>
  <c r="F10" i="1"/>
  <c r="F15" i="1"/>
  <c r="F19" i="1"/>
  <c r="F20" i="1"/>
  <c r="F24" i="1"/>
  <c r="F28" i="1"/>
  <c r="F31" i="1"/>
  <c r="F33" i="1"/>
  <c r="F36" i="1"/>
  <c r="F38" i="1"/>
  <c r="F39" i="1"/>
  <c r="G39" i="1" s="1"/>
  <c r="F40" i="1"/>
  <c r="G40" i="1" s="1"/>
  <c r="F43" i="1"/>
  <c r="F44" i="1"/>
  <c r="F37" i="1"/>
  <c r="F41" i="1"/>
  <c r="F42" i="1"/>
  <c r="F32" i="1"/>
  <c r="F34" i="1"/>
  <c r="F35" i="1"/>
  <c r="G35" i="1" s="1"/>
  <c r="F26" i="1"/>
  <c r="F27" i="1"/>
  <c r="F29" i="1"/>
  <c r="F30" i="1"/>
  <c r="F21" i="1"/>
  <c r="F22" i="1"/>
  <c r="F23" i="1"/>
  <c r="G23" i="1" s="1"/>
  <c r="F25" i="1"/>
  <c r="F16" i="1"/>
  <c r="F17" i="1"/>
  <c r="F18" i="1"/>
  <c r="G5" i="1"/>
  <c r="G6" i="1"/>
  <c r="G7" i="1"/>
  <c r="G4" i="1"/>
  <c r="F11" i="1"/>
  <c r="F14" i="1"/>
  <c r="D3" i="1"/>
  <c r="E3" i="1" s="1"/>
  <c r="D4" i="1"/>
  <c r="E4" i="1" s="1"/>
  <c r="D5" i="1"/>
  <c r="E5" i="1" s="1"/>
  <c r="F5" i="1" s="1"/>
  <c r="D6" i="1"/>
  <c r="D7" i="1"/>
  <c r="E6" i="1"/>
  <c r="F6" i="1" s="1"/>
  <c r="E7" i="1"/>
  <c r="F7" i="1" s="1"/>
  <c r="O77" i="1" l="1"/>
  <c r="O65" i="1"/>
  <c r="O57" i="1"/>
  <c r="O49" i="1"/>
  <c r="O41" i="1"/>
  <c r="O33" i="1"/>
  <c r="O78" i="1"/>
  <c r="O70" i="1"/>
  <c r="O29" i="1"/>
  <c r="O20" i="1"/>
  <c r="O75" i="1"/>
  <c r="O73" i="1"/>
  <c r="O79" i="1"/>
  <c r="O71" i="1"/>
  <c r="O21" i="1"/>
  <c r="O13" i="1"/>
  <c r="O82" i="1"/>
  <c r="O28" i="1"/>
  <c r="O133" i="1"/>
  <c r="O125" i="1"/>
  <c r="O170" i="1"/>
  <c r="O162" i="1"/>
  <c r="O154" i="1"/>
  <c r="O146" i="1"/>
  <c r="O91" i="1"/>
  <c r="O123" i="1"/>
  <c r="O90" i="1"/>
  <c r="O23" i="1"/>
  <c r="O15" i="1"/>
  <c r="O122" i="1"/>
  <c r="O129" i="1"/>
  <c r="O136" i="1"/>
  <c r="O222" i="1"/>
  <c r="O214" i="1"/>
  <c r="O206" i="1"/>
  <c r="O198" i="1"/>
  <c r="O190" i="1"/>
  <c r="O182" i="1"/>
  <c r="O174" i="1"/>
  <c r="O166" i="1"/>
  <c r="O158" i="1"/>
  <c r="O150" i="1"/>
  <c r="O142" i="1"/>
  <c r="G25" i="1"/>
  <c r="G22" i="1"/>
  <c r="G37" i="1"/>
  <c r="G21" i="1"/>
  <c r="G36" i="1"/>
  <c r="U6" i="1"/>
  <c r="V29" i="1"/>
  <c r="O219" i="1"/>
  <c r="O211" i="1"/>
  <c r="O203" i="1"/>
  <c r="O195" i="1"/>
  <c r="O187" i="1"/>
  <c r="O179" i="1"/>
  <c r="O171" i="1"/>
  <c r="O163" i="1"/>
  <c r="O155" i="1"/>
  <c r="O151" i="1"/>
  <c r="O147" i="1"/>
  <c r="O223" i="1"/>
  <c r="O215" i="1"/>
  <c r="O207" i="1"/>
  <c r="O199" i="1"/>
  <c r="O191" i="1"/>
  <c r="O183" i="1"/>
  <c r="O175" i="1"/>
  <c r="O167" i="1"/>
  <c r="O159" i="1"/>
  <c r="O143" i="1"/>
  <c r="O217" i="1"/>
  <c r="O209" i="1"/>
  <c r="O205" i="1"/>
  <c r="O201" i="1"/>
  <c r="O197" i="1"/>
  <c r="O189" i="1"/>
  <c r="O185" i="1"/>
  <c r="O181" i="1"/>
  <c r="O177" i="1"/>
  <c r="O173" i="1"/>
  <c r="O169" i="1"/>
  <c r="O165" i="1"/>
  <c r="O161" i="1"/>
  <c r="O157" i="1"/>
  <c r="O153" i="1"/>
  <c r="O149" i="1"/>
  <c r="O145" i="1"/>
  <c r="O141" i="1"/>
  <c r="O221" i="1"/>
  <c r="O213" i="1"/>
  <c r="O193" i="1"/>
  <c r="O144" i="1"/>
  <c r="O138" i="1"/>
  <c r="O127" i="1"/>
  <c r="O131" i="1"/>
  <c r="O130" i="1"/>
  <c r="O135" i="1"/>
  <c r="O124" i="1"/>
  <c r="O139" i="1"/>
  <c r="O128" i="1"/>
  <c r="O118" i="1"/>
  <c r="O119" i="1"/>
  <c r="O111" i="1"/>
  <c r="O110" i="1"/>
  <c r="O99" i="1"/>
  <c r="O98" i="1"/>
  <c r="O81" i="1"/>
  <c r="O80" i="1"/>
  <c r="O88" i="1"/>
  <c r="O89" i="1"/>
  <c r="O84" i="1"/>
  <c r="O85" i="1"/>
  <c r="O121" i="1"/>
  <c r="O120" i="1"/>
  <c r="O112" i="1"/>
  <c r="O113" i="1"/>
  <c r="O105" i="1"/>
  <c r="O104" i="1"/>
  <c r="O96" i="1"/>
  <c r="O97" i="1"/>
  <c r="O92" i="1"/>
  <c r="O93" i="1"/>
  <c r="O83" i="1"/>
  <c r="O116" i="1"/>
  <c r="O117" i="1"/>
  <c r="O108" i="1"/>
  <c r="O109" i="1"/>
  <c r="O100" i="1"/>
  <c r="O101" i="1"/>
  <c r="O87" i="1"/>
  <c r="O86" i="1"/>
  <c r="O115" i="1"/>
  <c r="O114" i="1"/>
  <c r="O107" i="1"/>
  <c r="O106" i="1"/>
  <c r="O102" i="1"/>
  <c r="O103" i="1"/>
  <c r="O95" i="1"/>
  <c r="O94" i="1"/>
  <c r="O68" i="1"/>
  <c r="O64" i="1"/>
  <c r="O60" i="1"/>
  <c r="O56" i="1"/>
  <c r="O52" i="1"/>
  <c r="O48" i="1"/>
  <c r="O44" i="1"/>
  <c r="O40" i="1"/>
  <c r="O36" i="1"/>
  <c r="O32" i="1"/>
  <c r="O62" i="1"/>
  <c r="O54" i="1"/>
  <c r="O46" i="1"/>
  <c r="O38" i="1"/>
  <c r="O30" i="1"/>
  <c r="O66" i="1"/>
  <c r="O58" i="1"/>
  <c r="O50" i="1"/>
  <c r="O42" i="1"/>
  <c r="O34" i="1"/>
  <c r="O19" i="1"/>
  <c r="O22" i="1"/>
  <c r="O14" i="1"/>
  <c r="O26" i="1"/>
  <c r="O24" i="1"/>
  <c r="O25" i="1"/>
  <c r="O17" i="1"/>
  <c r="O18" i="1"/>
  <c r="O16" i="1"/>
  <c r="O12" i="1"/>
  <c r="O11" i="1"/>
  <c r="G33" i="1"/>
  <c r="G34" i="1"/>
  <c r="G17" i="1"/>
  <c r="G30" i="1"/>
  <c r="G24" i="1"/>
  <c r="G20" i="1"/>
  <c r="G19" i="1"/>
  <c r="G27" i="1"/>
  <c r="G38" i="1"/>
  <c r="G15" i="1"/>
  <c r="G29" i="1"/>
  <c r="G28" i="1"/>
  <c r="G42" i="1"/>
  <c r="G26" i="1"/>
  <c r="G31" i="1"/>
  <c r="G32" i="1"/>
  <c r="G16" i="1"/>
  <c r="G18" i="1"/>
  <c r="G41" i="1"/>
  <c r="F12" i="1"/>
  <c r="G12" i="1" s="1"/>
  <c r="F13" i="1"/>
  <c r="G14" i="1" s="1"/>
  <c r="G11" i="1"/>
  <c r="F4" i="1"/>
  <c r="F3" i="1"/>
  <c r="G13" i="1" l="1"/>
  <c r="V10" i="1"/>
  <c r="V11" i="1"/>
  <c r="V15" i="1"/>
  <c r="V18" i="1"/>
  <c r="V25" i="1"/>
  <c r="V27" i="1"/>
  <c r="V19" i="1"/>
  <c r="V14" i="1"/>
  <c r="V16" i="1"/>
  <c r="V13" i="1"/>
  <c r="V23" i="1"/>
  <c r="V17" i="1"/>
  <c r="V28" i="1"/>
  <c r="V20" i="1"/>
  <c r="V12" i="1"/>
  <c r="V21" i="1"/>
  <c r="V26" i="1"/>
  <c r="V24" i="1"/>
  <c r="V22" i="1"/>
  <c r="W24" i="1" l="1"/>
  <c r="W20" i="1"/>
  <c r="W28" i="1"/>
  <c r="W29" i="1"/>
  <c r="W16" i="1"/>
  <c r="W13" i="1"/>
  <c r="W21" i="1"/>
  <c r="W12" i="1"/>
  <c r="W17" i="1"/>
  <c r="W27" i="1"/>
  <c r="W11" i="1"/>
  <c r="W25" i="1"/>
  <c r="W26" i="1"/>
  <c r="W14" i="1"/>
  <c r="W22" i="1"/>
  <c r="W18" i="1"/>
  <c r="W23" i="1"/>
  <c r="W19" i="1"/>
  <c r="W15" i="1"/>
</calcChain>
</file>

<file path=xl/sharedStrings.xml><?xml version="1.0" encoding="utf-8"?>
<sst xmlns="http://schemas.openxmlformats.org/spreadsheetml/2006/main" count="125" uniqueCount="69">
  <si>
    <t>A</t>
  </si>
  <si>
    <t>mT</t>
  </si>
  <si>
    <t>Beta</t>
  </si>
  <si>
    <t>Volt</t>
  </si>
  <si>
    <t>precision (uT):</t>
  </si>
  <si>
    <t>Bobine:</t>
  </si>
  <si>
    <t>N</t>
  </si>
  <si>
    <t>L</t>
  </si>
  <si>
    <t>mu</t>
  </si>
  <si>
    <t>Volt*10</t>
  </si>
  <si>
    <t>Ecart entre deux valeurs</t>
  </si>
  <si>
    <t>Verdet</t>
  </si>
  <si>
    <t>Precision =</t>
  </si>
  <si>
    <t>B(uT)</t>
  </si>
  <si>
    <t>Tension(V)</t>
  </si>
  <si>
    <t>Verdet const</t>
  </si>
  <si>
    <t xml:space="preserve">  </t>
  </si>
  <si>
    <t>precision(% sur 10mT)</t>
  </si>
  <si>
    <t>Precision (mT)</t>
  </si>
  <si>
    <t>Precision(% sur 10mT)</t>
  </si>
  <si>
    <t>Verd</t>
  </si>
  <si>
    <t>d</t>
  </si>
  <si>
    <t>B_max(mT)</t>
  </si>
  <si>
    <t>V\d</t>
  </si>
  <si>
    <t>B(mT)</t>
  </si>
  <si>
    <t>I(A)</t>
  </si>
  <si>
    <t>R(Ohm)</t>
  </si>
  <si>
    <t>U(V)</t>
  </si>
  <si>
    <t>B_th(mT)</t>
  </si>
  <si>
    <t>ratio B_th/B</t>
  </si>
  <si>
    <t>Bth = 2,23</t>
  </si>
  <si>
    <t>U</t>
  </si>
  <si>
    <t>R</t>
  </si>
  <si>
    <t>I</t>
  </si>
  <si>
    <t>Max</t>
  </si>
  <si>
    <t>Imax</t>
  </si>
  <si>
    <t>Umax</t>
  </si>
  <si>
    <t>Bobine</t>
  </si>
  <si>
    <t>D</t>
  </si>
  <si>
    <t>cm</t>
  </si>
  <si>
    <t>longeur  Spire</t>
  </si>
  <si>
    <t>Diametre fil</t>
  </si>
  <si>
    <t>mm</t>
  </si>
  <si>
    <t>1 mm²</t>
  </si>
  <si>
    <t>5A</t>
  </si>
  <si>
    <t>P</t>
  </si>
  <si>
    <t>Bobine 1200 Spire</t>
  </si>
  <si>
    <t>helmot</t>
  </si>
  <si>
    <t>Precision Tension</t>
  </si>
  <si>
    <t>V</t>
  </si>
  <si>
    <t>Incertitude(V)</t>
  </si>
  <si>
    <t>Vmax</t>
  </si>
  <si>
    <t>%</t>
  </si>
  <si>
    <t>Bobine Big</t>
  </si>
  <si>
    <t>x</t>
  </si>
  <si>
    <t>B</t>
  </si>
  <si>
    <t>B1</t>
  </si>
  <si>
    <t>B2</t>
  </si>
  <si>
    <t>B3</t>
  </si>
  <si>
    <t>Bmoy</t>
  </si>
  <si>
    <t>MOY</t>
  </si>
  <si>
    <t>max</t>
  </si>
  <si>
    <t>moy</t>
  </si>
  <si>
    <t>min</t>
  </si>
  <si>
    <t>g/mL</t>
  </si>
  <si>
    <t>C ([a]=52,7°)</t>
  </si>
  <si>
    <t>[a]*C</t>
  </si>
  <si>
    <t>Theta0</t>
  </si>
  <si>
    <t>Umin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</si>
</sst>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.0000"/>
    <numFmt numFmtId="167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vertical="top"/>
    </xf>
    <xf numFmtId="164" fontId="0" fillId="0" borderId="1" xfId="0" applyNumberForma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0" borderId="9" xfId="0" applyBorder="1"/>
    <xf numFmtId="0" fontId="1" fillId="0" borderId="7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0" fillId="0" borderId="4" xfId="0" applyBorder="1"/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1" fillId="0" borderId="0" xfId="0" applyNumberFormat="1" applyFont="1" applyAlignment="1">
      <alignment horizontal="left"/>
    </xf>
    <xf numFmtId="167" fontId="0" fillId="0" borderId="0" xfId="0" applyNumberFormat="1"/>
    <xf numFmtId="165" fontId="2" fillId="0" borderId="1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67" fontId="1" fillId="0" borderId="0" xfId="0" applyNumberFormat="1" applyFont="1"/>
    <xf numFmtId="0" fontId="4" fillId="0" borderId="0" xfId="0" applyFont="1"/>
    <xf numFmtId="2" fontId="0" fillId="0" borderId="0" xfId="0" applyNumberFormat="1"/>
    <xf numFmtId="0" fontId="0" fillId="0" borderId="0" xfId="0" applyBorder="1"/>
    <xf numFmtId="2" fontId="2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1" fillId="0" borderId="2" xfId="0" applyFont="1" applyBorder="1"/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/>
    <xf numFmtId="0" fontId="8" fillId="0" borderId="0" xfId="0" applyFont="1"/>
    <xf numFmtId="0" fontId="1" fillId="0" borderId="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20" xfId="0" applyFont="1" applyFill="1" applyBorder="1"/>
    <xf numFmtId="0" fontId="1" fillId="0" borderId="0" xfId="0" applyFont="1" applyFill="1" applyBorder="1"/>
    <xf numFmtId="0" fontId="1" fillId="0" borderId="10" xfId="0" applyFont="1" applyBorder="1"/>
    <xf numFmtId="0" fontId="1" fillId="0" borderId="11" xfId="0" applyFont="1" applyBorder="1"/>
    <xf numFmtId="2" fontId="1" fillId="0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5" fontId="0" fillId="0" borderId="2" xfId="0" applyNumberFormat="1" applyBorder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" fontId="1" fillId="0" borderId="10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  <strike val="0"/>
        <u/>
        <color theme="1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deltaB(uT) en fonction de V</c:v>
          </c:tx>
          <c:trendline>
            <c:trendlineType val="power"/>
            <c:dispRSqr val="1"/>
            <c:dispEq val="1"/>
            <c:trendlineLbl>
              <c:layout>
                <c:manualLayout>
                  <c:x val="0.40505878238242199"/>
                  <c:y val="-0.1129136459069874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800" b="1"/>
                  </a:pPr>
                  <a:endParaRPr lang="fr-FR"/>
                </a:p>
              </c:txPr>
            </c:trendlineLbl>
          </c:trendline>
          <c:xVal>
            <c:numRef>
              <c:f>Feuil1!$Q$58:$Q$96</c:f>
              <c:numCache>
                <c:formatCode>General</c:formatCode>
                <c:ptCount val="3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550</c:v>
                </c:pt>
                <c:pt idx="10">
                  <c:v>600</c:v>
                </c:pt>
                <c:pt idx="11">
                  <c:v>650</c:v>
                </c:pt>
                <c:pt idx="12">
                  <c:v>700</c:v>
                </c:pt>
                <c:pt idx="13">
                  <c:v>750</c:v>
                </c:pt>
                <c:pt idx="14">
                  <c:v>800</c:v>
                </c:pt>
                <c:pt idx="15">
                  <c:v>850</c:v>
                </c:pt>
                <c:pt idx="16">
                  <c:v>900</c:v>
                </c:pt>
                <c:pt idx="17">
                  <c:v>950</c:v>
                </c:pt>
                <c:pt idx="18">
                  <c:v>1000</c:v>
                </c:pt>
                <c:pt idx="19">
                  <c:v>1050</c:v>
                </c:pt>
                <c:pt idx="20">
                  <c:v>1100</c:v>
                </c:pt>
                <c:pt idx="21">
                  <c:v>1150</c:v>
                </c:pt>
                <c:pt idx="22">
                  <c:v>1200</c:v>
                </c:pt>
                <c:pt idx="23">
                  <c:v>1250</c:v>
                </c:pt>
                <c:pt idx="24">
                  <c:v>1300</c:v>
                </c:pt>
                <c:pt idx="25">
                  <c:v>1350</c:v>
                </c:pt>
                <c:pt idx="26">
                  <c:v>1400</c:v>
                </c:pt>
                <c:pt idx="27">
                  <c:v>1450</c:v>
                </c:pt>
                <c:pt idx="28">
                  <c:v>1500</c:v>
                </c:pt>
                <c:pt idx="29">
                  <c:v>1550</c:v>
                </c:pt>
                <c:pt idx="30">
                  <c:v>1600</c:v>
                </c:pt>
                <c:pt idx="31">
                  <c:v>1650</c:v>
                </c:pt>
                <c:pt idx="32">
                  <c:v>1700</c:v>
                </c:pt>
                <c:pt idx="33">
                  <c:v>1750</c:v>
                </c:pt>
                <c:pt idx="34">
                  <c:v>1800</c:v>
                </c:pt>
                <c:pt idx="35">
                  <c:v>1850</c:v>
                </c:pt>
                <c:pt idx="36">
                  <c:v>1900</c:v>
                </c:pt>
                <c:pt idx="37">
                  <c:v>1950</c:v>
                </c:pt>
                <c:pt idx="38">
                  <c:v>2000</c:v>
                </c:pt>
              </c:numCache>
            </c:numRef>
          </c:xVal>
          <c:yVal>
            <c:numRef>
              <c:f>Feuil1!$R$58:$R$96</c:f>
              <c:numCache>
                <c:formatCode>0.00</c:formatCode>
                <c:ptCount val="39"/>
                <c:pt idx="0">
                  <c:v>2.7960344841432061</c:v>
                </c:pt>
                <c:pt idx="1">
                  <c:v>1.8640229894288041</c:v>
                </c:pt>
                <c:pt idx="2">
                  <c:v>1.3980172420716031</c:v>
                </c:pt>
                <c:pt idx="3">
                  <c:v>1.1184137936572824</c:v>
                </c:pt>
                <c:pt idx="4">
                  <c:v>0.93201149471440203</c:v>
                </c:pt>
                <c:pt idx="5">
                  <c:v>0.79886699546948736</c:v>
                </c:pt>
                <c:pt idx="6">
                  <c:v>0.69900862103580153</c:v>
                </c:pt>
                <c:pt idx="7">
                  <c:v>0.62134099647626806</c:v>
                </c:pt>
                <c:pt idx="8">
                  <c:v>0.55920689682864122</c:v>
                </c:pt>
                <c:pt idx="9">
                  <c:v>0.50836990620785572</c:v>
                </c:pt>
                <c:pt idx="10">
                  <c:v>0.46600574735720102</c:v>
                </c:pt>
                <c:pt idx="11">
                  <c:v>0.43015915140664707</c:v>
                </c:pt>
                <c:pt idx="12">
                  <c:v>0.39943349773474368</c:v>
                </c:pt>
                <c:pt idx="13">
                  <c:v>0.37280459788576076</c:v>
                </c:pt>
                <c:pt idx="14">
                  <c:v>0.34950431051790076</c:v>
                </c:pt>
                <c:pt idx="15">
                  <c:v>0.32894523342861243</c:v>
                </c:pt>
                <c:pt idx="16">
                  <c:v>0.31067049823813403</c:v>
                </c:pt>
                <c:pt idx="17">
                  <c:v>0.29431941938349537</c:v>
                </c:pt>
                <c:pt idx="18">
                  <c:v>0.27960344841432061</c:v>
                </c:pt>
                <c:pt idx="19">
                  <c:v>0.26628899848982918</c:v>
                </c:pt>
                <c:pt idx="20">
                  <c:v>0.25418495310392786</c:v>
                </c:pt>
                <c:pt idx="21">
                  <c:v>0.24313343340375704</c:v>
                </c:pt>
                <c:pt idx="22">
                  <c:v>0.23300287367860051</c:v>
                </c:pt>
                <c:pt idx="23">
                  <c:v>0.22368275873145649</c:v>
                </c:pt>
                <c:pt idx="24">
                  <c:v>0.21507957570332353</c:v>
                </c:pt>
                <c:pt idx="25">
                  <c:v>0.20711366549208934</c:v>
                </c:pt>
                <c:pt idx="26">
                  <c:v>0.19971674886737184</c:v>
                </c:pt>
                <c:pt idx="27">
                  <c:v>0.19282996442366937</c:v>
                </c:pt>
                <c:pt idx="28">
                  <c:v>0.18640229894288038</c:v>
                </c:pt>
                <c:pt idx="29">
                  <c:v>0.18038932155762619</c:v>
                </c:pt>
                <c:pt idx="30">
                  <c:v>0.17475215525895038</c:v>
                </c:pt>
                <c:pt idx="31">
                  <c:v>0.16945663540261854</c:v>
                </c:pt>
                <c:pt idx="32">
                  <c:v>0.16447261671430621</c:v>
                </c:pt>
                <c:pt idx="33">
                  <c:v>0.15977339909389748</c:v>
                </c:pt>
                <c:pt idx="34">
                  <c:v>0.15533524911906701</c:v>
                </c:pt>
                <c:pt idx="35">
                  <c:v>0.15113699914287601</c:v>
                </c:pt>
                <c:pt idx="36">
                  <c:v>0.14715970969174769</c:v>
                </c:pt>
                <c:pt idx="37">
                  <c:v>0.14338638380221569</c:v>
                </c:pt>
                <c:pt idx="38">
                  <c:v>0.13980172420716031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46592"/>
        <c:axId val="204848128"/>
      </c:scatterChart>
      <c:valAx>
        <c:axId val="2048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848128"/>
        <c:crosses val="autoZero"/>
        <c:crossBetween val="midCat"/>
      </c:valAx>
      <c:valAx>
        <c:axId val="2048481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48465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0"/>
            <c:marker>
              <c:spPr>
                <a:solidFill>
                  <a:schemeClr val="accent2"/>
                </a:solidFill>
              </c:spPr>
            </c:marker>
            <c:bubble3D val="0"/>
          </c:dPt>
          <c:dPt>
            <c:idx val="5"/>
            <c:marker>
              <c:symbol val="diamond"/>
              <c:size val="7"/>
              <c:spPr>
                <a:solidFill>
                  <a:srgbClr val="FF0000"/>
                </a:solidFill>
              </c:spPr>
            </c:marker>
            <c:bubble3D val="0"/>
          </c:dPt>
          <c:yVal>
            <c:numRef>
              <c:f>(Feuil3!$E$124,Feuil3!$E$129,Feuil3!$E$134,Feuil3!$E$139,Feuil3!$E$144,Feuil3!$E$149)</c:f>
              <c:numCache>
                <c:formatCode>0.000</c:formatCode>
                <c:ptCount val="6"/>
                <c:pt idx="0">
                  <c:v>37.665121545260071</c:v>
                </c:pt>
                <c:pt idx="1">
                  <c:v>42.681900658974442</c:v>
                </c:pt>
                <c:pt idx="2">
                  <c:v>42.804615867217692</c:v>
                </c:pt>
                <c:pt idx="3">
                  <c:v>41.120095849820011</c:v>
                </c:pt>
                <c:pt idx="4">
                  <c:v>40.651456497919007</c:v>
                </c:pt>
                <c:pt idx="5">
                  <c:v>36.059860870417651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49152"/>
        <c:axId val="206850688"/>
      </c:scatterChart>
      <c:valAx>
        <c:axId val="206849152"/>
        <c:scaling>
          <c:orientation val="minMax"/>
        </c:scaling>
        <c:delete val="0"/>
        <c:axPos val="b"/>
        <c:majorTickMark val="out"/>
        <c:minorTickMark val="none"/>
        <c:tickLblPos val="nextTo"/>
        <c:crossAx val="206850688"/>
        <c:crosses val="autoZero"/>
        <c:crossBetween val="midCat"/>
      </c:valAx>
      <c:valAx>
        <c:axId val="20685068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2068491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89683475555892E-2"/>
          <c:y val="3.1924120757673265E-2"/>
          <c:w val="0.84736458610387766"/>
          <c:h val="0.92963224767358621"/>
        </c:manualLayout>
      </c:layout>
      <c:scatterChart>
        <c:scatterStyle val="lineMarker"/>
        <c:varyColors val="0"/>
        <c:ser>
          <c:idx val="0"/>
          <c:order val="0"/>
          <c:tx>
            <c:v>100 Ohm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Feuil3!$D$6:$D$8</c:f>
              <c:numCache>
                <c:formatCode>0.000</c:formatCode>
                <c:ptCount val="3"/>
                <c:pt idx="0">
                  <c:v>2.5862068965517241E-2</c:v>
                </c:pt>
                <c:pt idx="1">
                  <c:v>3.4482758620689655E-2</c:v>
                </c:pt>
                <c:pt idx="2">
                  <c:v>4.3103448275862072E-2</c:v>
                </c:pt>
              </c:numCache>
            </c:numRef>
          </c:xVal>
          <c:yVal>
            <c:numRef>
              <c:f>Feuil3!$E$6:$E$8</c:f>
              <c:numCache>
                <c:formatCode>General</c:formatCode>
                <c:ptCount val="3"/>
                <c:pt idx="0">
                  <c:v>0.4</c:v>
                </c:pt>
                <c:pt idx="1">
                  <c:v>0.55000000000000004</c:v>
                </c:pt>
                <c:pt idx="2">
                  <c:v>0.7</c:v>
                </c:pt>
              </c:numCache>
            </c:numRef>
          </c:yVal>
          <c:smooth val="0"/>
        </c:ser>
        <c:ser>
          <c:idx val="1"/>
          <c:order val="1"/>
          <c:tx>
            <c:v>56 Ohm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Feuil3!$D$11:$D$13</c:f>
              <c:numCache>
                <c:formatCode>0.000</c:formatCode>
                <c:ptCount val="3"/>
                <c:pt idx="0">
                  <c:v>4.1666666666666664E-2</c:v>
                </c:pt>
                <c:pt idx="1">
                  <c:v>5.5555555555555552E-2</c:v>
                </c:pt>
                <c:pt idx="2">
                  <c:v>6.9444444444444448E-2</c:v>
                </c:pt>
              </c:numCache>
            </c:numRef>
          </c:xVal>
          <c:yVal>
            <c:numRef>
              <c:f>Feuil3!$E$11:$E$13</c:f>
              <c:numCache>
                <c:formatCode>General</c:formatCode>
                <c:ptCount val="3"/>
                <c:pt idx="0">
                  <c:v>0.71</c:v>
                </c:pt>
                <c:pt idx="1">
                  <c:v>0.95</c:v>
                </c:pt>
                <c:pt idx="2">
                  <c:v>1.18</c:v>
                </c:pt>
              </c:numCache>
            </c:numRef>
          </c:yVal>
          <c:smooth val="0"/>
        </c:ser>
        <c:ser>
          <c:idx val="2"/>
          <c:order val="2"/>
          <c:tx>
            <c:v>39 Ohm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Feuil3!$D$15:$D$17</c:f>
              <c:numCache>
                <c:formatCode>0.000</c:formatCode>
                <c:ptCount val="3"/>
                <c:pt idx="0">
                  <c:v>5.4545454545454543E-2</c:v>
                </c:pt>
                <c:pt idx="1">
                  <c:v>7.2727272727272724E-2</c:v>
                </c:pt>
                <c:pt idx="2">
                  <c:v>9.0909090909090912E-2</c:v>
                </c:pt>
              </c:numCache>
            </c:numRef>
          </c:xVal>
          <c:yVal>
            <c:numRef>
              <c:f>Feuil3!$E$15:$E$17</c:f>
              <c:numCache>
                <c:formatCode>General</c:formatCode>
                <c:ptCount val="3"/>
                <c:pt idx="0">
                  <c:v>0.9</c:v>
                </c:pt>
                <c:pt idx="1">
                  <c:v>1.2</c:v>
                </c:pt>
                <c:pt idx="2">
                  <c:v>1.5</c:v>
                </c:pt>
              </c:numCache>
            </c:numRef>
          </c:yVal>
          <c:smooth val="0"/>
        </c:ser>
        <c:ser>
          <c:idx val="3"/>
          <c:order val="3"/>
          <c:tx>
            <c:v>27 Ohm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Feuil3!$D$19:$D$21</c:f>
              <c:numCache>
                <c:formatCode>0.000</c:formatCode>
                <c:ptCount val="3"/>
                <c:pt idx="0">
                  <c:v>6.9767441860465115E-2</c:v>
                </c:pt>
                <c:pt idx="1">
                  <c:v>9.3023255813953487E-2</c:v>
                </c:pt>
                <c:pt idx="2">
                  <c:v>0.11627906976744186</c:v>
                </c:pt>
              </c:numCache>
            </c:numRef>
          </c:xVal>
          <c:yVal>
            <c:numRef>
              <c:f>Feuil3!$E$19:$E$21</c:f>
              <c:numCache>
                <c:formatCode>General</c:formatCode>
                <c:ptCount val="3"/>
                <c:pt idx="0">
                  <c:v>1.1499999999999999</c:v>
                </c:pt>
                <c:pt idx="1">
                  <c:v>1.55</c:v>
                </c:pt>
                <c:pt idx="2">
                  <c:v>1.93</c:v>
                </c:pt>
              </c:numCache>
            </c:numRef>
          </c:yVal>
          <c:smooth val="0"/>
        </c:ser>
        <c:ser>
          <c:idx val="4"/>
          <c:order val="4"/>
          <c:tx>
            <c:v>22 Ohm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Feuil3!$D$24:$D$26</c:f>
              <c:numCache>
                <c:formatCode>0.000</c:formatCode>
                <c:ptCount val="3"/>
                <c:pt idx="0">
                  <c:v>7.8947368421052627E-2</c:v>
                </c:pt>
                <c:pt idx="1">
                  <c:v>0.10526315789473684</c:v>
                </c:pt>
                <c:pt idx="2">
                  <c:v>0.13157894736842105</c:v>
                </c:pt>
              </c:numCache>
            </c:numRef>
          </c:xVal>
          <c:yVal>
            <c:numRef>
              <c:f>Feuil3!$E$24:$E$26</c:f>
              <c:numCache>
                <c:formatCode>General</c:formatCode>
                <c:ptCount val="3"/>
                <c:pt idx="0">
                  <c:v>1.3</c:v>
                </c:pt>
                <c:pt idx="1">
                  <c:v>1.75</c:v>
                </c:pt>
                <c:pt idx="2">
                  <c:v>2.2000000000000002</c:v>
                </c:pt>
              </c:numCache>
            </c:numRef>
          </c:yVal>
          <c:smooth val="0"/>
        </c:ser>
        <c:ser>
          <c:idx val="5"/>
          <c:order val="5"/>
          <c:tx>
            <c:v>15 Ohm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Feuil3!$D$29:$D$31</c:f>
              <c:numCache>
                <c:formatCode>0.000</c:formatCode>
                <c:ptCount val="3"/>
                <c:pt idx="0">
                  <c:v>9.6774193548387094E-2</c:v>
                </c:pt>
                <c:pt idx="1">
                  <c:v>0.12903225806451613</c:v>
                </c:pt>
                <c:pt idx="2">
                  <c:v>0.16129032258064516</c:v>
                </c:pt>
              </c:numCache>
            </c:numRef>
          </c:xVal>
          <c:yVal>
            <c:numRef>
              <c:f>Feuil3!$E$29:$E$31</c:f>
              <c:numCache>
                <c:formatCode>General</c:formatCode>
                <c:ptCount val="3"/>
                <c:pt idx="0">
                  <c:v>1.61</c:v>
                </c:pt>
                <c:pt idx="1">
                  <c:v>2.1800000000000002</c:v>
                </c:pt>
                <c:pt idx="2">
                  <c:v>2.75</c:v>
                </c:pt>
              </c:numCache>
            </c:numRef>
          </c:yVal>
          <c:smooth val="0"/>
        </c:ser>
        <c:ser>
          <c:idx val="6"/>
          <c:order val="6"/>
          <c:tx>
            <c:v>10 Ohm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Feuil3!$D$34:$D$36</c:f>
              <c:numCache>
                <c:formatCode>0.000</c:formatCode>
                <c:ptCount val="3"/>
                <c:pt idx="0">
                  <c:v>0.11538461538461539</c:v>
                </c:pt>
                <c:pt idx="1">
                  <c:v>0.15384615384615385</c:v>
                </c:pt>
                <c:pt idx="2">
                  <c:v>0.19230769230769232</c:v>
                </c:pt>
              </c:numCache>
            </c:numRef>
          </c:xVal>
          <c:yVal>
            <c:numRef>
              <c:f>Feuil3!$E$34:$E$36</c:f>
              <c:numCache>
                <c:formatCode>General</c:formatCode>
                <c:ptCount val="3"/>
                <c:pt idx="0">
                  <c:v>1.93</c:v>
                </c:pt>
                <c:pt idx="1">
                  <c:v>2.57</c:v>
                </c:pt>
                <c:pt idx="2">
                  <c:v>3.23</c:v>
                </c:pt>
              </c:numCache>
            </c:numRef>
          </c:yVal>
          <c:smooth val="0"/>
        </c:ser>
        <c:ser>
          <c:idx val="7"/>
          <c:order val="7"/>
          <c:tx>
            <c:v>0 Ohm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Feuil3!$D$38:$D$41</c:f>
              <c:numCache>
                <c:formatCode>General</c:formatCode>
                <c:ptCount val="4"/>
                <c:pt idx="0">
                  <c:v>0.19600000000000001</c:v>
                </c:pt>
                <c:pt idx="1">
                  <c:v>0.26200000000000001</c:v>
                </c:pt>
                <c:pt idx="2">
                  <c:v>0.32700000000000001</c:v>
                </c:pt>
                <c:pt idx="3">
                  <c:v>0.39300000000000002</c:v>
                </c:pt>
              </c:numCache>
            </c:numRef>
          </c:xVal>
          <c:yVal>
            <c:numRef>
              <c:f>Feuil3!$E$38:$E$41</c:f>
              <c:numCache>
                <c:formatCode>General</c:formatCode>
                <c:ptCount val="4"/>
                <c:pt idx="0">
                  <c:v>3.39</c:v>
                </c:pt>
                <c:pt idx="1">
                  <c:v>4.5599999999999996</c:v>
                </c:pt>
                <c:pt idx="2">
                  <c:v>5.62</c:v>
                </c:pt>
                <c:pt idx="3">
                  <c:v>6.75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277248"/>
        <c:axId val="206283136"/>
      </c:scatterChart>
      <c:valAx>
        <c:axId val="206277248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206283136"/>
        <c:crosses val="autoZero"/>
        <c:crossBetween val="midCat"/>
      </c:valAx>
      <c:valAx>
        <c:axId val="206283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2772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coef de P(V) en fonction de d</c:v>
          </c:tx>
          <c:spPr>
            <a:ln w="28575">
              <a:noFill/>
            </a:ln>
          </c:spPr>
          <c:trendline>
            <c:trendlineType val="power"/>
            <c:dispRSqr val="1"/>
            <c:dispEq val="1"/>
            <c:trendlineLbl>
              <c:layout>
                <c:manualLayout>
                  <c:x val="0.3909796587926509"/>
                  <c:y val="-4.9737532808398953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800" b="1"/>
                  </a:pPr>
                  <a:endParaRPr lang="fr-FR"/>
                </a:p>
              </c:txPr>
            </c:trendlineLbl>
          </c:trendline>
          <c:xVal>
            <c:numRef>
              <c:f>Feuil1!$V$37:$V$46</c:f>
              <c:numCache>
                <c:formatCode>General</c:formatCode>
                <c:ptCount val="10"/>
                <c:pt idx="5">
                  <c:v>0.1</c:v>
                </c:pt>
                <c:pt idx="6">
                  <c:v>0.2</c:v>
                </c:pt>
                <c:pt idx="7">
                  <c:v>0.3</c:v>
                </c:pt>
                <c:pt idx="8">
                  <c:v>0.4</c:v>
                </c:pt>
                <c:pt idx="9">
                  <c:v>0.5</c:v>
                </c:pt>
              </c:numCache>
            </c:numRef>
          </c:xVal>
          <c:yVal>
            <c:numRef>
              <c:f>Feuil1!$X$37:$X$46</c:f>
              <c:numCache>
                <c:formatCode>General</c:formatCode>
                <c:ptCount val="10"/>
                <c:pt idx="5">
                  <c:v>572958</c:v>
                </c:pt>
                <c:pt idx="6">
                  <c:v>286479</c:v>
                </c:pt>
                <c:pt idx="7">
                  <c:v>190986</c:v>
                </c:pt>
                <c:pt idx="8">
                  <c:v>143240</c:v>
                </c:pt>
                <c:pt idx="9">
                  <c:v>114592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897536"/>
        <c:axId val="184899072"/>
      </c:scatterChart>
      <c:valAx>
        <c:axId val="18489753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184899072"/>
        <c:crosses val="autoZero"/>
        <c:crossBetween val="midCat"/>
      </c:valAx>
      <c:valAx>
        <c:axId val="184899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8975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4420272968464E-2"/>
          <c:y val="6.8241881529514686E-2"/>
          <c:w val="0.7398886094193371"/>
          <c:h val="0.9027319232154804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Feuil3!$D$4:$D$41</c:f>
              <c:numCache>
                <c:formatCode>General</c:formatCode>
                <c:ptCount val="38"/>
                <c:pt idx="0">
                  <c:v>0</c:v>
                </c:pt>
                <c:pt idx="2" formatCode="0.000">
                  <c:v>2.5862068965517241E-2</c:v>
                </c:pt>
                <c:pt idx="3" formatCode="0.000">
                  <c:v>3.4482758620689655E-2</c:v>
                </c:pt>
                <c:pt idx="4" formatCode="0.000">
                  <c:v>4.3103448275862072E-2</c:v>
                </c:pt>
                <c:pt idx="7" formatCode="0.000">
                  <c:v>4.1666666666666664E-2</c:v>
                </c:pt>
                <c:pt idx="8" formatCode="0.000">
                  <c:v>5.5555555555555552E-2</c:v>
                </c:pt>
                <c:pt idx="9" formatCode="0.000">
                  <c:v>6.9444444444444448E-2</c:v>
                </c:pt>
                <c:pt idx="11" formatCode="0.000">
                  <c:v>5.4545454545454543E-2</c:v>
                </c:pt>
                <c:pt idx="12" formatCode="0.000">
                  <c:v>7.2727272727272724E-2</c:v>
                </c:pt>
                <c:pt idx="13" formatCode="0.000">
                  <c:v>9.0909090909090912E-2</c:v>
                </c:pt>
                <c:pt idx="15" formatCode="0.000">
                  <c:v>6.9767441860465115E-2</c:v>
                </c:pt>
                <c:pt idx="16" formatCode="0.000">
                  <c:v>9.3023255813953487E-2</c:v>
                </c:pt>
                <c:pt idx="17" formatCode="0.000">
                  <c:v>0.11627906976744186</c:v>
                </c:pt>
                <c:pt idx="20" formatCode="0.000">
                  <c:v>7.8947368421052627E-2</c:v>
                </c:pt>
                <c:pt idx="21" formatCode="0.000">
                  <c:v>0.10526315789473684</c:v>
                </c:pt>
                <c:pt idx="22" formatCode="0.000">
                  <c:v>0.13157894736842105</c:v>
                </c:pt>
                <c:pt idx="25" formatCode="0.000">
                  <c:v>9.6774193548387094E-2</c:v>
                </c:pt>
                <c:pt idx="26" formatCode="0.000">
                  <c:v>0.12903225806451613</c:v>
                </c:pt>
                <c:pt idx="27" formatCode="0.000">
                  <c:v>0.16129032258064516</c:v>
                </c:pt>
                <c:pt idx="30" formatCode="0.000">
                  <c:v>0.11538461538461539</c:v>
                </c:pt>
                <c:pt idx="31" formatCode="0.000">
                  <c:v>0.15384615384615385</c:v>
                </c:pt>
                <c:pt idx="32" formatCode="0.000">
                  <c:v>0.19230769230769232</c:v>
                </c:pt>
                <c:pt idx="34">
                  <c:v>0.19600000000000001</c:v>
                </c:pt>
                <c:pt idx="35">
                  <c:v>0.26200000000000001</c:v>
                </c:pt>
                <c:pt idx="36">
                  <c:v>0.32700000000000001</c:v>
                </c:pt>
                <c:pt idx="37">
                  <c:v>0.39300000000000002</c:v>
                </c:pt>
              </c:numCache>
            </c:numRef>
          </c:xVal>
          <c:yVal>
            <c:numRef>
              <c:f>Feuil3!$E$4:$E$41</c:f>
              <c:numCache>
                <c:formatCode>General</c:formatCode>
                <c:ptCount val="38"/>
                <c:pt idx="0">
                  <c:v>0</c:v>
                </c:pt>
                <c:pt idx="2">
                  <c:v>0.4</c:v>
                </c:pt>
                <c:pt idx="3">
                  <c:v>0.55000000000000004</c:v>
                </c:pt>
                <c:pt idx="4">
                  <c:v>0.7</c:v>
                </c:pt>
                <c:pt idx="7">
                  <c:v>0.71</c:v>
                </c:pt>
                <c:pt idx="8">
                  <c:v>0.95</c:v>
                </c:pt>
                <c:pt idx="9">
                  <c:v>1.18</c:v>
                </c:pt>
                <c:pt idx="11">
                  <c:v>0.9</c:v>
                </c:pt>
                <c:pt idx="12">
                  <c:v>1.2</c:v>
                </c:pt>
                <c:pt idx="13">
                  <c:v>1.5</c:v>
                </c:pt>
                <c:pt idx="15">
                  <c:v>1.1499999999999999</c:v>
                </c:pt>
                <c:pt idx="16">
                  <c:v>1.55</c:v>
                </c:pt>
                <c:pt idx="17">
                  <c:v>1.93</c:v>
                </c:pt>
                <c:pt idx="20">
                  <c:v>1.3</c:v>
                </c:pt>
                <c:pt idx="21">
                  <c:v>1.75</c:v>
                </c:pt>
                <c:pt idx="22">
                  <c:v>2.2000000000000002</c:v>
                </c:pt>
                <c:pt idx="25">
                  <c:v>1.61</c:v>
                </c:pt>
                <c:pt idx="26">
                  <c:v>2.1800000000000002</c:v>
                </c:pt>
                <c:pt idx="27">
                  <c:v>2.75</c:v>
                </c:pt>
                <c:pt idx="30">
                  <c:v>1.93</c:v>
                </c:pt>
                <c:pt idx="31">
                  <c:v>2.57</c:v>
                </c:pt>
                <c:pt idx="32">
                  <c:v>3.23</c:v>
                </c:pt>
                <c:pt idx="34">
                  <c:v>3.39</c:v>
                </c:pt>
                <c:pt idx="35">
                  <c:v>4.5599999999999996</c:v>
                </c:pt>
                <c:pt idx="36">
                  <c:v>5.62</c:v>
                </c:pt>
                <c:pt idx="37">
                  <c:v>6.75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142080"/>
        <c:axId val="206147968"/>
      </c:scatterChart>
      <c:valAx>
        <c:axId val="20614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147968"/>
        <c:crosses val="autoZero"/>
        <c:crossBetween val="midCat"/>
      </c:valAx>
      <c:valAx>
        <c:axId val="206147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1420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615204128549133E-2"/>
          <c:y val="2.860325697924123E-2"/>
          <c:w val="0.84736458610387766"/>
          <c:h val="0.92963224767358621"/>
        </c:manualLayout>
      </c:layout>
      <c:scatterChart>
        <c:scatterStyle val="lineMarker"/>
        <c:varyColors val="0"/>
        <c:ser>
          <c:idx val="0"/>
          <c:order val="0"/>
          <c:tx>
            <c:v>100 Ohm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Feuil3!$D$6:$D$8</c:f>
              <c:numCache>
                <c:formatCode>0.000</c:formatCode>
                <c:ptCount val="3"/>
                <c:pt idx="0">
                  <c:v>2.5862068965517241E-2</c:v>
                </c:pt>
                <c:pt idx="1">
                  <c:v>3.4482758620689655E-2</c:v>
                </c:pt>
                <c:pt idx="2">
                  <c:v>4.3103448275862072E-2</c:v>
                </c:pt>
              </c:numCache>
            </c:numRef>
          </c:xVal>
          <c:yVal>
            <c:numRef>
              <c:f>Feuil3!$E$6:$E$8</c:f>
              <c:numCache>
                <c:formatCode>General</c:formatCode>
                <c:ptCount val="3"/>
                <c:pt idx="0">
                  <c:v>0.4</c:v>
                </c:pt>
                <c:pt idx="1">
                  <c:v>0.55000000000000004</c:v>
                </c:pt>
                <c:pt idx="2">
                  <c:v>0.7</c:v>
                </c:pt>
              </c:numCache>
            </c:numRef>
          </c:yVal>
          <c:smooth val="0"/>
        </c:ser>
        <c:ser>
          <c:idx val="1"/>
          <c:order val="1"/>
          <c:tx>
            <c:v>56 Ohm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Feuil3!$D$11:$D$13</c:f>
              <c:numCache>
                <c:formatCode>0.000</c:formatCode>
                <c:ptCount val="3"/>
                <c:pt idx="0">
                  <c:v>4.1666666666666664E-2</c:v>
                </c:pt>
                <c:pt idx="1">
                  <c:v>5.5555555555555552E-2</c:v>
                </c:pt>
                <c:pt idx="2">
                  <c:v>6.9444444444444448E-2</c:v>
                </c:pt>
              </c:numCache>
            </c:numRef>
          </c:xVal>
          <c:yVal>
            <c:numRef>
              <c:f>Feuil3!$E$11:$E$13</c:f>
              <c:numCache>
                <c:formatCode>General</c:formatCode>
                <c:ptCount val="3"/>
                <c:pt idx="0">
                  <c:v>0.71</c:v>
                </c:pt>
                <c:pt idx="1">
                  <c:v>0.95</c:v>
                </c:pt>
                <c:pt idx="2">
                  <c:v>1.18</c:v>
                </c:pt>
              </c:numCache>
            </c:numRef>
          </c:yVal>
          <c:smooth val="0"/>
        </c:ser>
        <c:ser>
          <c:idx val="2"/>
          <c:order val="2"/>
          <c:tx>
            <c:v>39 Ohm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Feuil3!$D$15:$D$17</c:f>
              <c:numCache>
                <c:formatCode>0.000</c:formatCode>
                <c:ptCount val="3"/>
                <c:pt idx="0">
                  <c:v>5.4545454545454543E-2</c:v>
                </c:pt>
                <c:pt idx="1">
                  <c:v>7.2727272727272724E-2</c:v>
                </c:pt>
                <c:pt idx="2">
                  <c:v>9.0909090909090912E-2</c:v>
                </c:pt>
              </c:numCache>
            </c:numRef>
          </c:xVal>
          <c:yVal>
            <c:numRef>
              <c:f>Feuil3!$E$15:$E$17</c:f>
              <c:numCache>
                <c:formatCode>General</c:formatCode>
                <c:ptCount val="3"/>
                <c:pt idx="0">
                  <c:v>0.9</c:v>
                </c:pt>
                <c:pt idx="1">
                  <c:v>1.2</c:v>
                </c:pt>
                <c:pt idx="2">
                  <c:v>1.5</c:v>
                </c:pt>
              </c:numCache>
            </c:numRef>
          </c:yVal>
          <c:smooth val="0"/>
        </c:ser>
        <c:ser>
          <c:idx val="3"/>
          <c:order val="3"/>
          <c:tx>
            <c:v>27 Ohm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Feuil3!$D$19:$D$21</c:f>
              <c:numCache>
                <c:formatCode>0.000</c:formatCode>
                <c:ptCount val="3"/>
                <c:pt idx="0">
                  <c:v>6.9767441860465115E-2</c:v>
                </c:pt>
                <c:pt idx="1">
                  <c:v>9.3023255813953487E-2</c:v>
                </c:pt>
                <c:pt idx="2">
                  <c:v>0.11627906976744186</c:v>
                </c:pt>
              </c:numCache>
            </c:numRef>
          </c:xVal>
          <c:yVal>
            <c:numRef>
              <c:f>Feuil3!$E$19:$E$21</c:f>
              <c:numCache>
                <c:formatCode>General</c:formatCode>
                <c:ptCount val="3"/>
                <c:pt idx="0">
                  <c:v>1.1499999999999999</c:v>
                </c:pt>
                <c:pt idx="1">
                  <c:v>1.55</c:v>
                </c:pt>
                <c:pt idx="2">
                  <c:v>1.93</c:v>
                </c:pt>
              </c:numCache>
            </c:numRef>
          </c:yVal>
          <c:smooth val="0"/>
        </c:ser>
        <c:ser>
          <c:idx val="4"/>
          <c:order val="4"/>
          <c:tx>
            <c:v>22 Ohm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Feuil3!$D$24:$D$26</c:f>
              <c:numCache>
                <c:formatCode>0.000</c:formatCode>
                <c:ptCount val="3"/>
                <c:pt idx="0">
                  <c:v>7.8947368421052627E-2</c:v>
                </c:pt>
                <c:pt idx="1">
                  <c:v>0.10526315789473684</c:v>
                </c:pt>
                <c:pt idx="2">
                  <c:v>0.13157894736842105</c:v>
                </c:pt>
              </c:numCache>
            </c:numRef>
          </c:xVal>
          <c:yVal>
            <c:numRef>
              <c:f>Feuil3!$E$24:$E$26</c:f>
              <c:numCache>
                <c:formatCode>General</c:formatCode>
                <c:ptCount val="3"/>
                <c:pt idx="0">
                  <c:v>1.3</c:v>
                </c:pt>
                <c:pt idx="1">
                  <c:v>1.75</c:v>
                </c:pt>
                <c:pt idx="2">
                  <c:v>2.2000000000000002</c:v>
                </c:pt>
              </c:numCache>
            </c:numRef>
          </c:yVal>
          <c:smooth val="0"/>
        </c:ser>
        <c:ser>
          <c:idx val="5"/>
          <c:order val="5"/>
          <c:tx>
            <c:v>15 Ohm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Feuil3!$D$29:$D$31</c:f>
              <c:numCache>
                <c:formatCode>0.000</c:formatCode>
                <c:ptCount val="3"/>
                <c:pt idx="0">
                  <c:v>9.6774193548387094E-2</c:v>
                </c:pt>
                <c:pt idx="1">
                  <c:v>0.12903225806451613</c:v>
                </c:pt>
                <c:pt idx="2">
                  <c:v>0.16129032258064516</c:v>
                </c:pt>
              </c:numCache>
            </c:numRef>
          </c:xVal>
          <c:yVal>
            <c:numRef>
              <c:f>Feuil3!$E$29:$E$31</c:f>
              <c:numCache>
                <c:formatCode>General</c:formatCode>
                <c:ptCount val="3"/>
                <c:pt idx="0">
                  <c:v>1.61</c:v>
                </c:pt>
                <c:pt idx="1">
                  <c:v>2.1800000000000002</c:v>
                </c:pt>
                <c:pt idx="2">
                  <c:v>2.75</c:v>
                </c:pt>
              </c:numCache>
            </c:numRef>
          </c:yVal>
          <c:smooth val="0"/>
        </c:ser>
        <c:ser>
          <c:idx val="6"/>
          <c:order val="6"/>
          <c:tx>
            <c:v>10 Ohm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Feuil3!$D$34:$D$36</c:f>
              <c:numCache>
                <c:formatCode>0.000</c:formatCode>
                <c:ptCount val="3"/>
                <c:pt idx="0">
                  <c:v>0.11538461538461539</c:v>
                </c:pt>
                <c:pt idx="1">
                  <c:v>0.15384615384615385</c:v>
                </c:pt>
                <c:pt idx="2">
                  <c:v>0.19230769230769232</c:v>
                </c:pt>
              </c:numCache>
            </c:numRef>
          </c:xVal>
          <c:yVal>
            <c:numRef>
              <c:f>Feuil3!$E$34:$E$36</c:f>
              <c:numCache>
                <c:formatCode>General</c:formatCode>
                <c:ptCount val="3"/>
                <c:pt idx="0">
                  <c:v>1.93</c:v>
                </c:pt>
                <c:pt idx="1">
                  <c:v>2.57</c:v>
                </c:pt>
                <c:pt idx="2">
                  <c:v>3.23</c:v>
                </c:pt>
              </c:numCache>
            </c:numRef>
          </c:yVal>
          <c:smooth val="0"/>
        </c:ser>
        <c:ser>
          <c:idx val="7"/>
          <c:order val="7"/>
          <c:tx>
            <c:v>0 Ohm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Feuil3!$D$38:$D$41</c:f>
              <c:numCache>
                <c:formatCode>General</c:formatCode>
                <c:ptCount val="4"/>
                <c:pt idx="0">
                  <c:v>0.19600000000000001</c:v>
                </c:pt>
                <c:pt idx="1">
                  <c:v>0.26200000000000001</c:v>
                </c:pt>
                <c:pt idx="2">
                  <c:v>0.32700000000000001</c:v>
                </c:pt>
                <c:pt idx="3">
                  <c:v>0.39300000000000002</c:v>
                </c:pt>
              </c:numCache>
            </c:numRef>
          </c:xVal>
          <c:yVal>
            <c:numRef>
              <c:f>Feuil3!$E$38:$E$41</c:f>
              <c:numCache>
                <c:formatCode>General</c:formatCode>
                <c:ptCount val="4"/>
                <c:pt idx="0">
                  <c:v>3.39</c:v>
                </c:pt>
                <c:pt idx="1">
                  <c:v>4.5599999999999996</c:v>
                </c:pt>
                <c:pt idx="2">
                  <c:v>5.62</c:v>
                </c:pt>
                <c:pt idx="3">
                  <c:v>6.75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78816"/>
        <c:axId val="206580352"/>
      </c:scatterChart>
      <c:valAx>
        <c:axId val="206578816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206580352"/>
        <c:crosses val="autoZero"/>
        <c:crossBetween val="midCat"/>
      </c:valAx>
      <c:valAx>
        <c:axId val="206580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5788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Feuil3!$D$50:$D$56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2.8</c:v>
                </c:pt>
                <c:pt idx="3">
                  <c:v>4</c:v>
                </c:pt>
                <c:pt idx="4">
                  <c:v>6.4</c:v>
                </c:pt>
                <c:pt idx="5">
                  <c:v>8</c:v>
                </c:pt>
                <c:pt idx="6">
                  <c:v>9</c:v>
                </c:pt>
              </c:numCache>
            </c:numRef>
          </c:xVal>
          <c:yVal>
            <c:numRef>
              <c:f>Feuil3!$E$50:$E$56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9.6999999999999993</c:v>
                </c:pt>
                <c:pt idx="5">
                  <c:v>11</c:v>
                </c:pt>
                <c:pt idx="6">
                  <c:v>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89312"/>
        <c:axId val="206607488"/>
      </c:scatterChart>
      <c:valAx>
        <c:axId val="2065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607488"/>
        <c:crosses val="autoZero"/>
        <c:crossBetween val="midCat"/>
      </c:valAx>
      <c:valAx>
        <c:axId val="206607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589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2044343513665E-2"/>
          <c:y val="8.2083374911262594E-2"/>
          <c:w val="0.73497534506299922"/>
          <c:h val="0.8391378598678105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6"/>
            <c:dispRSqr val="0"/>
            <c:dispEq val="0"/>
          </c:trendline>
          <c:xVal>
            <c:numRef>
              <c:f>Feuil3!$C$75:$C$87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Feuil3!$D$75:$D$87</c:f>
              <c:numCache>
                <c:formatCode>General</c:formatCode>
                <c:ptCount val="13"/>
                <c:pt idx="0">
                  <c:v>32.4</c:v>
                </c:pt>
                <c:pt idx="1">
                  <c:v>16.100000000000001</c:v>
                </c:pt>
                <c:pt idx="2">
                  <c:v>14.1</c:v>
                </c:pt>
                <c:pt idx="3">
                  <c:v>16.600000000000001</c:v>
                </c:pt>
                <c:pt idx="4">
                  <c:v>18.600000000000001</c:v>
                </c:pt>
                <c:pt idx="5">
                  <c:v>18.8</c:v>
                </c:pt>
                <c:pt idx="6">
                  <c:v>17.8</c:v>
                </c:pt>
                <c:pt idx="7">
                  <c:v>15.7</c:v>
                </c:pt>
                <c:pt idx="8">
                  <c:v>17.100000000000001</c:v>
                </c:pt>
                <c:pt idx="9">
                  <c:v>22.7</c:v>
                </c:pt>
                <c:pt idx="10">
                  <c:v>28.6</c:v>
                </c:pt>
                <c:pt idx="11">
                  <c:v>37.799999999999997</c:v>
                </c:pt>
                <c:pt idx="12">
                  <c:v>35.5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628352"/>
        <c:axId val="206629888"/>
      </c:scatterChart>
      <c:valAx>
        <c:axId val="20662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629888"/>
        <c:crosses val="autoZero"/>
        <c:crossBetween val="midCat"/>
      </c:valAx>
      <c:valAx>
        <c:axId val="206629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6283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57611372875582E-2"/>
          <c:y val="3.9524946259545612E-2"/>
          <c:w val="0.84322985731201272"/>
          <c:h val="0.890937637320221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Feuil3!$C$97:$C$105</c:f>
              <c:numCache>
                <c:formatCode>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Feuil3!$D$97:$D$105</c:f>
              <c:numCache>
                <c:formatCode>0.0</c:formatCode>
                <c:ptCount val="9"/>
                <c:pt idx="0">
                  <c:v>48.1</c:v>
                </c:pt>
                <c:pt idx="1">
                  <c:v>54.3</c:v>
                </c:pt>
                <c:pt idx="2">
                  <c:v>60.3</c:v>
                </c:pt>
                <c:pt idx="3">
                  <c:v>64.8</c:v>
                </c:pt>
                <c:pt idx="4">
                  <c:v>71.400000000000006</c:v>
                </c:pt>
                <c:pt idx="5">
                  <c:v>68.8</c:v>
                </c:pt>
                <c:pt idx="6">
                  <c:v>62.4</c:v>
                </c:pt>
                <c:pt idx="7">
                  <c:v>54</c:v>
                </c:pt>
                <c:pt idx="8">
                  <c:v>51.9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Feuil3!$C$97:$C$105</c:f>
              <c:numCache>
                <c:formatCode>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Feuil3!$E$97:$E$105</c:f>
              <c:numCache>
                <c:formatCode>0.0</c:formatCode>
                <c:ptCount val="9"/>
                <c:pt idx="0">
                  <c:v>51.8</c:v>
                </c:pt>
                <c:pt idx="1">
                  <c:v>58</c:v>
                </c:pt>
                <c:pt idx="2">
                  <c:v>65.599999999999994</c:v>
                </c:pt>
                <c:pt idx="3">
                  <c:v>70.099999999999994</c:v>
                </c:pt>
                <c:pt idx="4">
                  <c:v>71</c:v>
                </c:pt>
                <c:pt idx="5">
                  <c:v>66</c:v>
                </c:pt>
                <c:pt idx="6">
                  <c:v>58.5</c:v>
                </c:pt>
                <c:pt idx="7">
                  <c:v>50</c:v>
                </c:pt>
                <c:pt idx="8">
                  <c:v>48.2</c:v>
                </c:pt>
              </c:numCache>
            </c:numRef>
          </c:yVal>
          <c:smooth val="0"/>
        </c:ser>
        <c:ser>
          <c:idx val="2"/>
          <c:order val="2"/>
          <c:spPr>
            <a:ln w="28575">
              <a:noFill/>
            </a:ln>
          </c:spPr>
          <c:xVal>
            <c:numRef>
              <c:f>Feuil3!$C$97:$C$105</c:f>
              <c:numCache>
                <c:formatCode>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Feuil3!$F$97:$F$105</c:f>
              <c:numCache>
                <c:formatCode>0.0</c:formatCode>
                <c:ptCount val="9"/>
                <c:pt idx="0">
                  <c:v>51.4</c:v>
                </c:pt>
                <c:pt idx="1">
                  <c:v>56.7</c:v>
                </c:pt>
                <c:pt idx="2">
                  <c:v>68</c:v>
                </c:pt>
                <c:pt idx="3">
                  <c:v>70.2</c:v>
                </c:pt>
                <c:pt idx="4">
                  <c:v>71.3</c:v>
                </c:pt>
                <c:pt idx="5">
                  <c:v>66.8</c:v>
                </c:pt>
                <c:pt idx="6">
                  <c:v>59.2</c:v>
                </c:pt>
                <c:pt idx="7">
                  <c:v>50.3</c:v>
                </c:pt>
                <c:pt idx="8">
                  <c:v>47.5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673024"/>
        <c:axId val="206674560"/>
      </c:scatterChart>
      <c:valAx>
        <c:axId val="2066730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206674560"/>
        <c:crosses val="autoZero"/>
        <c:crossBetween val="midCat"/>
      </c:valAx>
      <c:valAx>
        <c:axId val="2066745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066730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352259327267876E-2"/>
          <c:y val="4.214129483814523E-2"/>
          <c:w val="0.78239858357626246"/>
          <c:h val="0.8288208418392145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6"/>
            <c:dispRSqr val="1"/>
            <c:dispEq val="0"/>
            <c:trendlineLbl>
              <c:layout>
                <c:manualLayout>
                  <c:x val="0.2721793525809274"/>
                  <c:y val="-0.20236074657334499"/>
                </c:manualLayout>
              </c:layout>
              <c:numFmt formatCode="General" sourceLinked="0"/>
            </c:trendlineLbl>
          </c:trendline>
          <c:trendline>
            <c:trendlineType val="linear"/>
            <c:dispRSqr val="0"/>
            <c:dispEq val="0"/>
          </c:trendline>
          <c:xVal>
            <c:numRef>
              <c:f>Feuil3!$C$97:$C$105</c:f>
              <c:numCache>
                <c:formatCode>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Feuil3!$G$97:$G$105</c:f>
              <c:numCache>
                <c:formatCode>0.0</c:formatCode>
                <c:ptCount val="9"/>
                <c:pt idx="0">
                  <c:v>50.433333333333337</c:v>
                </c:pt>
                <c:pt idx="1">
                  <c:v>56.333333333333336</c:v>
                </c:pt>
                <c:pt idx="2">
                  <c:v>64.633333333333326</c:v>
                </c:pt>
                <c:pt idx="3">
                  <c:v>68.36666666666666</c:v>
                </c:pt>
                <c:pt idx="4">
                  <c:v>71.233333333333334</c:v>
                </c:pt>
                <c:pt idx="5">
                  <c:v>67.2</c:v>
                </c:pt>
                <c:pt idx="6">
                  <c:v>60.033333333333339</c:v>
                </c:pt>
                <c:pt idx="7">
                  <c:v>51.433333333333337</c:v>
                </c:pt>
                <c:pt idx="8">
                  <c:v>49.199999999999996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766080"/>
        <c:axId val="206767616"/>
      </c:scatterChart>
      <c:valAx>
        <c:axId val="20676608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206767616"/>
        <c:crosses val="autoZero"/>
        <c:crossBetween val="midCat"/>
      </c:valAx>
      <c:valAx>
        <c:axId val="20676761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067660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0"/>
            <c:marker>
              <c:spPr>
                <a:solidFill>
                  <a:schemeClr val="accent2"/>
                </a:solidFill>
              </c:spPr>
            </c:marker>
            <c:bubble3D val="0"/>
          </c:dPt>
          <c:dPt>
            <c:idx val="1"/>
            <c:marker>
              <c:spPr>
                <a:solidFill>
                  <a:schemeClr val="accent2"/>
                </a:solidFill>
              </c:spPr>
            </c:marker>
            <c:bubble3D val="0"/>
          </c:dPt>
          <c:dPt>
            <c:idx val="2"/>
            <c:marker>
              <c:spPr>
                <a:solidFill>
                  <a:schemeClr val="accent2"/>
                </a:solidFill>
              </c:spPr>
            </c:marker>
            <c:bubble3D val="0"/>
          </c:dPt>
          <c:dPt>
            <c:idx val="15"/>
            <c:marker>
              <c:spPr>
                <a:solidFill>
                  <a:schemeClr val="accent2"/>
                </a:solidFill>
              </c:spPr>
            </c:marker>
            <c:bubble3D val="0"/>
          </c:dPt>
          <c:dPt>
            <c:idx val="16"/>
            <c:marker>
              <c:spPr>
                <a:solidFill>
                  <a:schemeClr val="accent2"/>
                </a:solidFill>
              </c:spPr>
            </c:marker>
            <c:bubble3D val="0"/>
          </c:dPt>
          <c:dPt>
            <c:idx val="17"/>
            <c:marker>
              <c:spPr>
                <a:solidFill>
                  <a:schemeClr val="accent2"/>
                </a:solidFill>
              </c:spPr>
            </c:marker>
            <c:bubble3D val="0"/>
          </c:dPt>
          <c:yVal>
            <c:numRef>
              <c:f>(Feuil3!$E$123:$E$125,Feuil3!$E$128:$E$130,Feuil3!$E$133:$E$135,Feuil3!$E$138:$E$140,Feuil3!$E$143:$E$145,Feuil3!$E$148:$E$150)</c:f>
              <c:numCache>
                <c:formatCode>0.000</c:formatCode>
                <c:ptCount val="18"/>
                <c:pt idx="0">
                  <c:v>37.760272169192035</c:v>
                </c:pt>
                <c:pt idx="1">
                  <c:v>37.665121545260071</c:v>
                </c:pt>
                <c:pt idx="2">
                  <c:v>37.378652168335975</c:v>
                </c:pt>
                <c:pt idx="3">
                  <c:v>42.787098197417635</c:v>
                </c:pt>
                <c:pt idx="4">
                  <c:v>42.681900658974442</c:v>
                </c:pt>
                <c:pt idx="5">
                  <c:v>42.523807839837758</c:v>
                </c:pt>
                <c:pt idx="6">
                  <c:v>42.892139231692965</c:v>
                </c:pt>
                <c:pt idx="7">
                  <c:v>42.804615867217692</c:v>
                </c:pt>
                <c:pt idx="8">
                  <c:v>42.206537115383242</c:v>
                </c:pt>
                <c:pt idx="9">
                  <c:v>41.781200924263899</c:v>
                </c:pt>
                <c:pt idx="10">
                  <c:v>41.120095849820011</c:v>
                </c:pt>
                <c:pt idx="11">
                  <c:v>40.868180883346547</c:v>
                </c:pt>
                <c:pt idx="12">
                  <c:v>41.227757738140042</c:v>
                </c:pt>
                <c:pt idx="13">
                  <c:v>40.651456497919007</c:v>
                </c:pt>
                <c:pt idx="14">
                  <c:v>40.233958559007164</c:v>
                </c:pt>
                <c:pt idx="15">
                  <c:v>36.548673402896739</c:v>
                </c:pt>
                <c:pt idx="16">
                  <c:v>36.059860870417651</c:v>
                </c:pt>
                <c:pt idx="17">
                  <c:v>35.724703296506988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789632"/>
        <c:axId val="206799616"/>
      </c:scatterChart>
      <c:valAx>
        <c:axId val="206789632"/>
        <c:scaling>
          <c:orientation val="minMax"/>
        </c:scaling>
        <c:delete val="0"/>
        <c:axPos val="b"/>
        <c:majorTickMark val="out"/>
        <c:minorTickMark val="none"/>
        <c:tickLblPos val="nextTo"/>
        <c:crossAx val="206799616"/>
        <c:crosses val="autoZero"/>
        <c:crossBetween val="midCat"/>
      </c:valAx>
      <c:valAx>
        <c:axId val="20679961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2067896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277813</xdr:colOff>
      <xdr:row>28</xdr:row>
      <xdr:rowOff>144198</xdr:rowOff>
    </xdr:from>
    <xdr:to>
      <xdr:col>31</xdr:col>
      <xdr:colOff>444500</xdr:colOff>
      <xdr:row>45</xdr:row>
      <xdr:rowOff>17198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584728</xdr:colOff>
      <xdr:row>35</xdr:row>
      <xdr:rowOff>95250</xdr:rowOff>
    </xdr:from>
    <xdr:to>
      <xdr:col>31</xdr:col>
      <xdr:colOff>256643</xdr:colOff>
      <xdr:row>52</xdr:row>
      <xdr:rowOff>96572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495300</xdr:colOff>
      <xdr:row>36</xdr:row>
      <xdr:rowOff>1</xdr:rowOff>
    </xdr:from>
    <xdr:to>
      <xdr:col>22</xdr:col>
      <xdr:colOff>723899</xdr:colOff>
      <xdr:row>61</xdr:row>
      <xdr:rowOff>57151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523875</xdr:colOff>
      <xdr:row>3</xdr:row>
      <xdr:rowOff>152401</xdr:rowOff>
    </xdr:from>
    <xdr:to>
      <xdr:col>22</xdr:col>
      <xdr:colOff>723900</xdr:colOff>
      <xdr:row>35</xdr:row>
      <xdr:rowOff>133351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742950</xdr:colOff>
      <xdr:row>49</xdr:row>
      <xdr:rowOff>133350</xdr:rowOff>
    </xdr:from>
    <xdr:to>
      <xdr:col>11</xdr:col>
      <xdr:colOff>666750</xdr:colOff>
      <xdr:row>64</xdr:row>
      <xdr:rowOff>19050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190500</xdr:colOff>
      <xdr:row>72</xdr:row>
      <xdr:rowOff>85724</xdr:rowOff>
    </xdr:from>
    <xdr:to>
      <xdr:col>16</xdr:col>
      <xdr:colOff>323850</xdr:colOff>
      <xdr:row>93</xdr:row>
      <xdr:rowOff>123825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685799</xdr:colOff>
      <xdr:row>95</xdr:row>
      <xdr:rowOff>38100</xdr:rowOff>
    </xdr:from>
    <xdr:to>
      <xdr:col>19</xdr:col>
      <xdr:colOff>209550</xdr:colOff>
      <xdr:row>112</xdr:row>
      <xdr:rowOff>171450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666749</xdr:colOff>
      <xdr:row>113</xdr:row>
      <xdr:rowOff>66674</xdr:rowOff>
    </xdr:from>
    <xdr:to>
      <xdr:col>19</xdr:col>
      <xdr:colOff>238124</xdr:colOff>
      <xdr:row>130</xdr:row>
      <xdr:rowOff>171449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476250</xdr:colOff>
      <xdr:row>132</xdr:row>
      <xdr:rowOff>171449</xdr:rowOff>
    </xdr:from>
    <xdr:to>
      <xdr:col>22</xdr:col>
      <xdr:colOff>152400</xdr:colOff>
      <xdr:row>150</xdr:row>
      <xdr:rowOff>28574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752475</xdr:colOff>
      <xdr:row>132</xdr:row>
      <xdr:rowOff>133349</xdr:rowOff>
    </xdr:from>
    <xdr:to>
      <xdr:col>13</xdr:col>
      <xdr:colOff>352425</xdr:colOff>
      <xdr:row>150</xdr:row>
      <xdr:rowOff>47624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0.81432</cdr:x>
      <cdr:y>0.86274</cdr:y>
    </cdr:from>
    <cdr:to>
      <cdr:x>0.88471</cdr:x>
      <cdr:y>0.92353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391275" y="4190999"/>
          <a:ext cx="5524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I</a:t>
          </a:r>
          <a:r>
            <a:rPr lang="fr-FR" sz="1100" baseline="0"/>
            <a:t> (A)</a:t>
          </a:r>
          <a:endParaRPr lang="fr-FR" sz="1100"/>
        </a:p>
      </cdr:txBody>
    </cdr:sp>
  </cdr:relSizeAnchor>
  <cdr:relSizeAnchor xmlns:cdr="http://schemas.openxmlformats.org/drawingml/2006/chartDrawing">
    <cdr:from>
      <cdr:x>0.02184</cdr:x>
      <cdr:y>0.00784</cdr:y>
    </cdr:from>
    <cdr:to>
      <cdr:x>0.09223</cdr:x>
      <cdr:y>0.06863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71450" y="38100"/>
          <a:ext cx="5524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aseline="0"/>
            <a:t>B(mT)</a:t>
          </a:r>
          <a:endParaRPr lang="fr-FR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0.82463</cdr:x>
      <cdr:y>0.91931</cdr:y>
    </cdr:from>
    <cdr:to>
      <cdr:x>0.92085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828127" y="3712720"/>
          <a:ext cx="680001" cy="325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x(cm)</a:t>
          </a:r>
        </a:p>
      </cdr:txBody>
    </cdr:sp>
  </cdr:relSizeAnchor>
  <cdr:relSizeAnchor xmlns:cdr="http://schemas.openxmlformats.org/drawingml/2006/chartDrawing">
    <cdr:from>
      <cdr:x>0.00841</cdr:x>
      <cdr:y>0.01537</cdr:y>
    </cdr:from>
    <cdr:to>
      <cdr:x>0.10463</cdr:x>
      <cdr:y>0.09606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50800" y="50800"/>
          <a:ext cx="5810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B(mT)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485776</xdr:colOff>
      <xdr:row>1</xdr:row>
      <xdr:rowOff>152399</xdr:rowOff>
    </xdr:from>
    <xdr:to>
      <xdr:col>14</xdr:col>
      <xdr:colOff>428626</xdr:colOff>
      <xdr:row>27</xdr:row>
      <xdr:rowOff>142875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0.02975</cdr:x>
      <cdr:y>0.04732</cdr:y>
    </cdr:from>
    <cdr:to>
      <cdr:x>0.92906</cdr:x>
      <cdr:y>0.132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47650" y="233925"/>
          <a:ext cx="7486650" cy="4186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600" b="1"/>
            <a:t>Champ</a:t>
          </a:r>
          <a:r>
            <a:rPr lang="fr-FR" sz="1600" b="1" baseline="0"/>
            <a:t> magnetique (mT) en fonction du courant (A) pour certaines resistance (Ohm)</a:t>
          </a:r>
          <a:endParaRPr lang="fr-FR" sz="1600" b="1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24"/>
  <sheetViews>
    <sheetView topLeftCell="H40" zoomScale="80" zoomScaleNormal="80" workbookViewId="0">
      <selection activeCell="U11" sqref="U11"/>
    </sheetView>
  </sheetViews>
  <sheetFormatPr baseColWidth="10" defaultRowHeight="15" x14ac:dyDescent="0.25"/>
  <cols>
    <col min="17" max="17" width="14.140625" customWidth="1"/>
    <col min="18" max="18" width="14" customWidth="1"/>
    <col min="19" max="19" width="20.5703125" customWidth="1"/>
    <col min="20" max="20" width="13.42578125" customWidth="1"/>
    <col min="21" max="21" width="14.140625" customWidth="1"/>
    <col min="22" max="22" width="21" customWidth="1"/>
    <col min="23" max="23" width="25.5703125" customWidth="1"/>
    <col min="24" max="24" width="25.42578125" bestFit="1" customWidth="1"/>
    <col min="28" max="28" width="13.28515625" customWidth="1"/>
  </cols>
  <sheetData>
    <row r="2" spans="2:29" ht="15.75" thickBot="1" x14ac:dyDescent="0.3">
      <c r="B2" t="s">
        <v>0</v>
      </c>
      <c r="C2" t="s">
        <v>1</v>
      </c>
      <c r="D2" t="s">
        <v>2</v>
      </c>
      <c r="E2" t="s">
        <v>3</v>
      </c>
    </row>
    <row r="3" spans="2:29" ht="15.75" x14ac:dyDescent="0.25">
      <c r="B3" s="1">
        <v>2</v>
      </c>
      <c r="C3" s="1">
        <v>1</v>
      </c>
      <c r="D3" s="1">
        <f>0.5*40*C3*10^-3</f>
        <v>0.02</v>
      </c>
      <c r="E3" s="1">
        <f>ROUND(10*COS(PI()/4-D3)^2,2)</f>
        <v>5.2</v>
      </c>
      <c r="F3" s="3">
        <f>E3*10</f>
        <v>52</v>
      </c>
      <c r="Y3" s="16" t="s">
        <v>5</v>
      </c>
      <c r="Z3" s="19" t="s">
        <v>6</v>
      </c>
      <c r="AA3" s="19" t="s">
        <v>7</v>
      </c>
      <c r="AB3" s="19" t="s">
        <v>8</v>
      </c>
      <c r="AC3" s="17" t="s">
        <v>11</v>
      </c>
    </row>
    <row r="4" spans="2:29" ht="16.5" thickBot="1" x14ac:dyDescent="0.3">
      <c r="B4" s="1">
        <v>4</v>
      </c>
      <c r="C4" s="1">
        <v>2</v>
      </c>
      <c r="D4" s="1">
        <f>0.5*40*C4*10^-3</f>
        <v>0.04</v>
      </c>
      <c r="E4" s="1">
        <f>ROUND(10*COS(PI()/4-D4)^2,2)</f>
        <v>5.4</v>
      </c>
      <c r="F4" s="3">
        <f>E4*10</f>
        <v>54</v>
      </c>
      <c r="G4">
        <f>F4-F3</f>
        <v>2</v>
      </c>
      <c r="O4" t="s">
        <v>16</v>
      </c>
      <c r="Y4" s="15"/>
      <c r="Z4" s="20">
        <v>36</v>
      </c>
      <c r="AA4" s="20">
        <v>0.01</v>
      </c>
      <c r="AB4" s="20">
        <f>4*PI()*10^(-7)</f>
        <v>1.2566370614359173E-6</v>
      </c>
      <c r="AC4" s="18">
        <v>2000</v>
      </c>
    </row>
    <row r="5" spans="2:29" ht="15.75" x14ac:dyDescent="0.25">
      <c r="B5" s="1">
        <v>6</v>
      </c>
      <c r="C5" s="1">
        <v>3</v>
      </c>
      <c r="D5" s="1">
        <f>0.5*40*C5*10^-3</f>
        <v>0.06</v>
      </c>
      <c r="E5" s="1">
        <f>ROUND(10*COS(PI()/4-D5)^2,2)</f>
        <v>5.6</v>
      </c>
      <c r="F5" s="3">
        <f>E5*10</f>
        <v>56</v>
      </c>
      <c r="G5">
        <f>F5-F4</f>
        <v>2</v>
      </c>
      <c r="K5" s="5" t="s">
        <v>4</v>
      </c>
      <c r="L5" s="6">
        <f>(K11-K10)*10^3</f>
        <v>1000</v>
      </c>
      <c r="M5" s="2"/>
    </row>
    <row r="6" spans="2:29" ht="15.75" x14ac:dyDescent="0.25">
      <c r="B6" s="1">
        <v>8</v>
      </c>
      <c r="C6" s="1">
        <v>4</v>
      </c>
      <c r="D6" s="1">
        <f>0.5*40*C6*10^-3</f>
        <v>0.08</v>
      </c>
      <c r="E6" s="1">
        <f>ROUND(10*COS(PI()/4-D6)^2,2)</f>
        <v>5.8</v>
      </c>
      <c r="F6" s="3">
        <f>E6*10</f>
        <v>58</v>
      </c>
      <c r="G6">
        <f>F6-F5</f>
        <v>2</v>
      </c>
      <c r="T6" s="5" t="s">
        <v>4</v>
      </c>
      <c r="U6" s="21">
        <f>S11-S10</f>
        <v>1</v>
      </c>
    </row>
    <row r="7" spans="2:29" ht="15.75" x14ac:dyDescent="0.25">
      <c r="B7" s="1">
        <v>10</v>
      </c>
      <c r="C7" s="1">
        <v>5</v>
      </c>
      <c r="D7" s="1">
        <f>0.5*40*C7*10^-3</f>
        <v>0.1</v>
      </c>
      <c r="E7" s="1">
        <f>ROUND(10*COS(PI()/4-D7)^2,2)</f>
        <v>5.99</v>
      </c>
      <c r="F7" s="3">
        <f>E7*10</f>
        <v>59.900000000000006</v>
      </c>
      <c r="G7">
        <f>F7-F6</f>
        <v>1.9000000000000057</v>
      </c>
    </row>
    <row r="8" spans="2:29" ht="15.75" thickBot="1" x14ac:dyDescent="0.3">
      <c r="B8" s="1"/>
      <c r="C8" s="1"/>
      <c r="D8" s="1"/>
      <c r="E8" s="1"/>
    </row>
    <row r="9" spans="2:29" ht="19.5" thickBot="1" x14ac:dyDescent="0.35">
      <c r="B9" s="4" t="s">
        <v>0</v>
      </c>
      <c r="C9" s="4" t="s">
        <v>1</v>
      </c>
      <c r="D9" s="4" t="s">
        <v>2</v>
      </c>
      <c r="E9" s="4" t="s">
        <v>3</v>
      </c>
      <c r="J9" s="4"/>
      <c r="K9" s="4" t="s">
        <v>1</v>
      </c>
      <c r="L9" s="4" t="s">
        <v>2</v>
      </c>
      <c r="M9" s="4" t="s">
        <v>3</v>
      </c>
      <c r="R9" s="9" t="s">
        <v>0</v>
      </c>
      <c r="S9" s="9" t="s">
        <v>1</v>
      </c>
      <c r="T9" s="9" t="s">
        <v>2</v>
      </c>
      <c r="U9" s="10" t="s">
        <v>3</v>
      </c>
      <c r="V9" s="11" t="s">
        <v>9</v>
      </c>
      <c r="W9" s="12" t="s">
        <v>10</v>
      </c>
    </row>
    <row r="10" spans="2:29" ht="15.75" x14ac:dyDescent="0.25">
      <c r="B10" s="1">
        <v>2</v>
      </c>
      <c r="C10" s="1">
        <v>1</v>
      </c>
      <c r="D10" s="1">
        <f>2*10^-2*2500*C10*10^-3</f>
        <v>0.05</v>
      </c>
      <c r="E10" s="1">
        <f>ROUND(10*COS((45-D10)*PI()/180)^2,3)</f>
        <v>5.0090000000000003</v>
      </c>
      <c r="F10" s="3">
        <f>E10*10</f>
        <v>50.09</v>
      </c>
      <c r="J10" s="1"/>
      <c r="K10" s="1">
        <v>1</v>
      </c>
      <c r="L10" s="1">
        <f>2*10^-2*2500*K10*10^-3</f>
        <v>0.05</v>
      </c>
      <c r="M10" s="1">
        <f>ROUND(5*COS((45-L10)*PI()/180)^2,3)</f>
        <v>2.504</v>
      </c>
      <c r="N10" s="3">
        <f>M10*10</f>
        <v>25.04</v>
      </c>
      <c r="R10" s="7">
        <v>0.5</v>
      </c>
      <c r="S10" s="14">
        <v>0</v>
      </c>
      <c r="T10" s="13">
        <f>AA$4*$AC$4*S10*10^-3</f>
        <v>0</v>
      </c>
      <c r="U10" s="13">
        <f>2.5*COS((45-T10)*PI()/180)^2</f>
        <v>1.2500000000000002</v>
      </c>
      <c r="V10" s="23">
        <f>U10*10</f>
        <v>12.500000000000002</v>
      </c>
      <c r="W10" s="8"/>
    </row>
    <row r="11" spans="2:29" ht="15.75" x14ac:dyDescent="0.25">
      <c r="B11" s="1">
        <v>4</v>
      </c>
      <c r="C11" s="1">
        <v>2</v>
      </c>
      <c r="D11" s="1">
        <f t="shared" ref="D11:D44" si="0">2*10^-2*2500*C11*10^-3</f>
        <v>0.1</v>
      </c>
      <c r="E11" s="1">
        <f t="shared" ref="E11:E44" si="1">ROUND(10*COS((45-D11)*PI()/180)^2,3)</f>
        <v>5.0170000000000003</v>
      </c>
      <c r="F11" s="3">
        <f t="shared" ref="F11:F44" si="2">E11*10</f>
        <v>50.17</v>
      </c>
      <c r="G11">
        <f>F11-F10</f>
        <v>7.9999999999998295E-2</v>
      </c>
      <c r="J11" s="1"/>
      <c r="K11" s="1">
        <v>2</v>
      </c>
      <c r="L11" s="1">
        <f t="shared" ref="L11:L74" si="3">2*10^-2*2500*K11*10^-3</f>
        <v>0.1</v>
      </c>
      <c r="M11" s="1">
        <f t="shared" ref="M11:M74" si="4">ROUND(5*COS((45-L11)*PI()/180)^2,3)</f>
        <v>2.5089999999999999</v>
      </c>
      <c r="N11" s="3">
        <f t="shared" ref="N11:N74" si="5">M11*10</f>
        <v>25.09</v>
      </c>
      <c r="O11">
        <f>N11-N10</f>
        <v>5.0000000000000711E-2</v>
      </c>
      <c r="R11" s="7">
        <v>1</v>
      </c>
      <c r="S11" s="14">
        <v>1</v>
      </c>
      <c r="T11" s="13">
        <f t="shared" ref="T11:T29" si="6">AA$4*$AC$4*S11*10^-3</f>
        <v>0.02</v>
      </c>
      <c r="U11" s="13">
        <f t="shared" ref="U11:U29" si="7">2.5*COS((45-T11)*PI()/180)^2</f>
        <v>1.2508726645551096</v>
      </c>
      <c r="V11" s="23">
        <f t="shared" ref="V11:V29" si="8">U11*10</f>
        <v>12.508726645551096</v>
      </c>
      <c r="W11" s="24">
        <f>V11-V10</f>
        <v>8.7266455510945917E-3</v>
      </c>
      <c r="X11">
        <v>4.8799999999999998E-3</v>
      </c>
    </row>
    <row r="12" spans="2:29" ht="15.75" x14ac:dyDescent="0.25">
      <c r="B12" s="1">
        <v>6</v>
      </c>
      <c r="C12" s="1">
        <v>3</v>
      </c>
      <c r="D12" s="1">
        <f t="shared" si="0"/>
        <v>0.15</v>
      </c>
      <c r="E12" s="1">
        <f t="shared" si="1"/>
        <v>5.0259999999999998</v>
      </c>
      <c r="F12" s="3">
        <f t="shared" si="2"/>
        <v>50.26</v>
      </c>
      <c r="G12">
        <f t="shared" ref="G12:G42" si="9">F12-F11</f>
        <v>8.9999999999996305E-2</v>
      </c>
      <c r="J12" s="1"/>
      <c r="K12" s="1">
        <v>3</v>
      </c>
      <c r="L12" s="1">
        <f t="shared" si="3"/>
        <v>0.15</v>
      </c>
      <c r="M12" s="1">
        <f t="shared" si="4"/>
        <v>2.5129999999999999</v>
      </c>
      <c r="N12" s="3">
        <f t="shared" si="5"/>
        <v>25.13</v>
      </c>
      <c r="O12">
        <f t="shared" ref="O12:O75" si="10">N12-N11</f>
        <v>3.9999999999999147E-2</v>
      </c>
      <c r="R12" s="7">
        <v>1.5</v>
      </c>
      <c r="S12" s="14">
        <v>2</v>
      </c>
      <c r="T12" s="13">
        <f t="shared" si="6"/>
        <v>0.04</v>
      </c>
      <c r="U12" s="13">
        <f t="shared" si="7"/>
        <v>1.2517453286848932</v>
      </c>
      <c r="V12" s="23">
        <f t="shared" si="8"/>
        <v>12.517453286848932</v>
      </c>
      <c r="W12" s="24">
        <f t="shared" ref="W12:W29" si="11">V12-V11</f>
        <v>8.7266412978355135E-3</v>
      </c>
    </row>
    <row r="13" spans="2:29" ht="15.75" x14ac:dyDescent="0.25">
      <c r="B13" s="1">
        <v>8</v>
      </c>
      <c r="C13" s="1">
        <v>4</v>
      </c>
      <c r="D13" s="1">
        <f t="shared" si="0"/>
        <v>0.2</v>
      </c>
      <c r="E13" s="1">
        <f t="shared" si="1"/>
        <v>5.0350000000000001</v>
      </c>
      <c r="F13" s="3">
        <f t="shared" si="2"/>
        <v>50.35</v>
      </c>
      <c r="G13">
        <f t="shared" si="9"/>
        <v>9.0000000000003411E-2</v>
      </c>
      <c r="J13" s="1"/>
      <c r="K13" s="1">
        <v>4</v>
      </c>
      <c r="L13" s="1">
        <f t="shared" si="3"/>
        <v>0.2</v>
      </c>
      <c r="M13" s="1">
        <f t="shared" si="4"/>
        <v>2.5169999999999999</v>
      </c>
      <c r="N13" s="3">
        <f t="shared" si="5"/>
        <v>25.169999999999998</v>
      </c>
      <c r="O13">
        <f t="shared" si="10"/>
        <v>3.9999999999999147E-2</v>
      </c>
      <c r="R13" s="7">
        <v>2</v>
      </c>
      <c r="S13" s="14">
        <v>3</v>
      </c>
      <c r="T13" s="13">
        <f t="shared" si="6"/>
        <v>0.06</v>
      </c>
      <c r="U13" s="13">
        <f t="shared" si="7"/>
        <v>1.2526179919640243</v>
      </c>
      <c r="V13" s="23">
        <f t="shared" si="8"/>
        <v>12.526179919640244</v>
      </c>
      <c r="W13" s="24">
        <f t="shared" si="11"/>
        <v>8.7266327913120278E-3</v>
      </c>
    </row>
    <row r="14" spans="2:29" ht="15.75" x14ac:dyDescent="0.25">
      <c r="B14" s="1">
        <v>10</v>
      </c>
      <c r="C14" s="1">
        <v>5</v>
      </c>
      <c r="D14" s="1">
        <f t="shared" si="0"/>
        <v>0.25</v>
      </c>
      <c r="E14" s="1">
        <f t="shared" si="1"/>
        <v>5.0439999999999996</v>
      </c>
      <c r="F14" s="3">
        <f t="shared" si="2"/>
        <v>50.44</v>
      </c>
      <c r="G14">
        <f t="shared" si="9"/>
        <v>8.9999999999996305E-2</v>
      </c>
      <c r="J14" s="1"/>
      <c r="K14" s="1">
        <v>5</v>
      </c>
      <c r="L14" s="1">
        <f t="shared" si="3"/>
        <v>0.25</v>
      </c>
      <c r="M14" s="1">
        <f t="shared" si="4"/>
        <v>2.5219999999999998</v>
      </c>
      <c r="N14" s="3">
        <f t="shared" si="5"/>
        <v>25.22</v>
      </c>
      <c r="O14">
        <f t="shared" si="10"/>
        <v>5.0000000000000711E-2</v>
      </c>
      <c r="R14" s="7">
        <v>2.5</v>
      </c>
      <c r="S14" s="14">
        <v>4</v>
      </c>
      <c r="T14" s="13">
        <f t="shared" si="6"/>
        <v>0.08</v>
      </c>
      <c r="U14" s="13">
        <f t="shared" si="7"/>
        <v>1.253490653967178</v>
      </c>
      <c r="V14" s="23">
        <f t="shared" si="8"/>
        <v>12.53490653967178</v>
      </c>
      <c r="W14" s="24">
        <f t="shared" si="11"/>
        <v>8.7266200315365694E-3</v>
      </c>
    </row>
    <row r="15" spans="2:29" ht="15.75" x14ac:dyDescent="0.25">
      <c r="B15" s="1">
        <v>12</v>
      </c>
      <c r="C15" s="1">
        <v>6</v>
      </c>
      <c r="D15" s="1">
        <f t="shared" si="0"/>
        <v>0.3</v>
      </c>
      <c r="E15" s="1">
        <f t="shared" si="1"/>
        <v>5.0519999999999996</v>
      </c>
      <c r="F15" s="3">
        <f t="shared" si="2"/>
        <v>50.519999999999996</v>
      </c>
      <c r="G15">
        <f t="shared" si="9"/>
        <v>7.9999999999998295E-2</v>
      </c>
      <c r="J15" s="1"/>
      <c r="K15" s="1">
        <v>6</v>
      </c>
      <c r="L15" s="1">
        <f t="shared" si="3"/>
        <v>0.3</v>
      </c>
      <c r="M15" s="1">
        <f t="shared" si="4"/>
        <v>2.5259999999999998</v>
      </c>
      <c r="N15" s="3">
        <f t="shared" si="5"/>
        <v>25.259999999999998</v>
      </c>
      <c r="O15">
        <f t="shared" si="10"/>
        <v>3.9999999999999147E-2</v>
      </c>
      <c r="R15" s="7">
        <v>3</v>
      </c>
      <c r="S15" s="14">
        <v>5</v>
      </c>
      <c r="T15" s="13">
        <f t="shared" si="6"/>
        <v>0.1</v>
      </c>
      <c r="U15" s="13">
        <f t="shared" si="7"/>
        <v>1.25436331426903</v>
      </c>
      <c r="V15" s="23">
        <f t="shared" si="8"/>
        <v>12.5436331426903</v>
      </c>
      <c r="W15" s="24">
        <f t="shared" si="11"/>
        <v>8.7266030185197963E-3</v>
      </c>
    </row>
    <row r="16" spans="2:29" ht="15.75" x14ac:dyDescent="0.25">
      <c r="B16" s="1">
        <v>14</v>
      </c>
      <c r="C16" s="1">
        <v>7</v>
      </c>
      <c r="D16" s="1">
        <f t="shared" si="0"/>
        <v>0.35000000000000003</v>
      </c>
      <c r="E16" s="1">
        <f t="shared" si="1"/>
        <v>5.0609999999999999</v>
      </c>
      <c r="F16" s="3">
        <f t="shared" si="2"/>
        <v>50.61</v>
      </c>
      <c r="G16">
        <f t="shared" si="9"/>
        <v>9.0000000000003411E-2</v>
      </c>
      <c r="J16" s="1"/>
      <c r="K16" s="1">
        <v>7</v>
      </c>
      <c r="L16" s="1">
        <f t="shared" si="3"/>
        <v>0.35000000000000003</v>
      </c>
      <c r="M16" s="1">
        <f t="shared" si="4"/>
        <v>2.5310000000000001</v>
      </c>
      <c r="N16" s="3">
        <f t="shared" si="5"/>
        <v>25.310000000000002</v>
      </c>
      <c r="O16">
        <f t="shared" si="10"/>
        <v>5.0000000000004263E-2</v>
      </c>
      <c r="R16" s="7">
        <v>3.5</v>
      </c>
      <c r="S16" s="14">
        <v>6</v>
      </c>
      <c r="T16" s="13">
        <f t="shared" si="6"/>
        <v>0.12</v>
      </c>
      <c r="U16" s="13">
        <f t="shared" si="7"/>
        <v>1.255235972444255</v>
      </c>
      <c r="V16" s="23">
        <f t="shared" si="8"/>
        <v>12.55235972444255</v>
      </c>
      <c r="W16" s="24">
        <f t="shared" si="11"/>
        <v>8.7265817522492739E-3</v>
      </c>
    </row>
    <row r="17" spans="2:23" ht="15.75" x14ac:dyDescent="0.25">
      <c r="B17" s="1">
        <v>16</v>
      </c>
      <c r="C17" s="1">
        <v>8</v>
      </c>
      <c r="D17" s="1">
        <f t="shared" si="0"/>
        <v>0.4</v>
      </c>
      <c r="E17" s="1">
        <f t="shared" si="1"/>
        <v>5.07</v>
      </c>
      <c r="F17" s="3">
        <f t="shared" si="2"/>
        <v>50.7</v>
      </c>
      <c r="G17">
        <f t="shared" si="9"/>
        <v>9.0000000000003411E-2</v>
      </c>
      <c r="J17" s="1"/>
      <c r="K17" s="1">
        <v>8</v>
      </c>
      <c r="L17" s="1">
        <f t="shared" si="3"/>
        <v>0.4</v>
      </c>
      <c r="M17" s="1">
        <f t="shared" si="4"/>
        <v>2.5350000000000001</v>
      </c>
      <c r="N17" s="3">
        <f t="shared" si="5"/>
        <v>25.35</v>
      </c>
      <c r="O17">
        <f t="shared" si="10"/>
        <v>3.9999999999999147E-2</v>
      </c>
      <c r="R17" s="7">
        <v>4</v>
      </c>
      <c r="S17" s="14">
        <v>7</v>
      </c>
      <c r="T17" s="13">
        <f t="shared" si="6"/>
        <v>0.14000000000000001</v>
      </c>
      <c r="U17" s="13">
        <f t="shared" si="7"/>
        <v>1.2561086280675304</v>
      </c>
      <c r="V17" s="23">
        <f t="shared" si="8"/>
        <v>12.561086280675305</v>
      </c>
      <c r="W17" s="24">
        <f t="shared" si="11"/>
        <v>8.7265562327552004E-3</v>
      </c>
    </row>
    <row r="18" spans="2:23" ht="15.75" x14ac:dyDescent="0.25">
      <c r="B18" s="1">
        <v>18</v>
      </c>
      <c r="C18" s="1">
        <v>9</v>
      </c>
      <c r="D18" s="1">
        <f t="shared" si="0"/>
        <v>0.45</v>
      </c>
      <c r="E18" s="1">
        <f t="shared" si="1"/>
        <v>5.0789999999999997</v>
      </c>
      <c r="F18" s="3">
        <f t="shared" si="2"/>
        <v>50.79</v>
      </c>
      <c r="G18">
        <f t="shared" si="9"/>
        <v>8.9999999999996305E-2</v>
      </c>
      <c r="J18" s="1"/>
      <c r="K18" s="1">
        <v>9</v>
      </c>
      <c r="L18" s="1">
        <f t="shared" si="3"/>
        <v>0.45</v>
      </c>
      <c r="M18" s="1">
        <f t="shared" si="4"/>
        <v>2.5390000000000001</v>
      </c>
      <c r="N18" s="3">
        <f t="shared" si="5"/>
        <v>25.39</v>
      </c>
      <c r="O18">
        <f t="shared" si="10"/>
        <v>3.9999999999999147E-2</v>
      </c>
      <c r="R18" s="7">
        <v>4.5</v>
      </c>
      <c r="S18" s="14">
        <v>8</v>
      </c>
      <c r="T18" s="13">
        <f t="shared" si="6"/>
        <v>0.16</v>
      </c>
      <c r="U18" s="13">
        <f t="shared" si="7"/>
        <v>1.2569812807135352</v>
      </c>
      <c r="V18" s="23">
        <f t="shared" si="8"/>
        <v>12.569812807135353</v>
      </c>
      <c r="W18" s="24">
        <f t="shared" si="11"/>
        <v>8.726526460048234E-3</v>
      </c>
    </row>
    <row r="19" spans="2:23" ht="15.75" x14ac:dyDescent="0.25">
      <c r="B19" s="1">
        <v>20</v>
      </c>
      <c r="C19" s="1">
        <v>10</v>
      </c>
      <c r="D19" s="1">
        <f t="shared" si="0"/>
        <v>0.5</v>
      </c>
      <c r="E19" s="1">
        <f t="shared" si="1"/>
        <v>5.0869999999999997</v>
      </c>
      <c r="F19" s="3">
        <f t="shared" si="2"/>
        <v>50.87</v>
      </c>
      <c r="G19">
        <f t="shared" si="9"/>
        <v>7.9999999999998295E-2</v>
      </c>
      <c r="J19" s="1"/>
      <c r="K19" s="1">
        <v>10</v>
      </c>
      <c r="L19" s="1">
        <f t="shared" si="3"/>
        <v>0.5</v>
      </c>
      <c r="M19" s="1">
        <f t="shared" si="4"/>
        <v>2.544</v>
      </c>
      <c r="N19" s="3">
        <f t="shared" si="5"/>
        <v>25.44</v>
      </c>
      <c r="O19">
        <f t="shared" si="10"/>
        <v>5.0000000000000711E-2</v>
      </c>
      <c r="R19" s="7">
        <v>5</v>
      </c>
      <c r="S19" s="14">
        <v>9</v>
      </c>
      <c r="T19" s="13">
        <f t="shared" si="6"/>
        <v>0.18</v>
      </c>
      <c r="U19" s="13">
        <f t="shared" si="7"/>
        <v>1.2578539299569487</v>
      </c>
      <c r="V19" s="23">
        <f t="shared" si="8"/>
        <v>12.578539299569487</v>
      </c>
      <c r="W19" s="24">
        <f t="shared" si="11"/>
        <v>8.7264924341337036E-3</v>
      </c>
    </row>
    <row r="20" spans="2:23" ht="15.75" x14ac:dyDescent="0.25">
      <c r="B20" s="1">
        <v>22</v>
      </c>
      <c r="C20" s="1">
        <v>11</v>
      </c>
      <c r="D20" s="1">
        <f t="shared" si="0"/>
        <v>0.55000000000000004</v>
      </c>
      <c r="E20" s="1">
        <f t="shared" si="1"/>
        <v>5.0960000000000001</v>
      </c>
      <c r="F20" s="3">
        <f t="shared" si="2"/>
        <v>50.96</v>
      </c>
      <c r="G20">
        <f t="shared" si="9"/>
        <v>9.0000000000003411E-2</v>
      </c>
      <c r="J20" s="1"/>
      <c r="K20" s="1">
        <v>11</v>
      </c>
      <c r="L20" s="1">
        <f t="shared" si="3"/>
        <v>0.55000000000000004</v>
      </c>
      <c r="M20" s="1">
        <f t="shared" si="4"/>
        <v>2.548</v>
      </c>
      <c r="N20" s="3">
        <f t="shared" si="5"/>
        <v>25.48</v>
      </c>
      <c r="O20">
        <f t="shared" si="10"/>
        <v>3.9999999999999147E-2</v>
      </c>
      <c r="R20" s="7">
        <v>5.5</v>
      </c>
      <c r="S20" s="14">
        <v>10</v>
      </c>
      <c r="T20" s="13">
        <f t="shared" si="6"/>
        <v>0.2</v>
      </c>
      <c r="U20" s="13">
        <f t="shared" si="7"/>
        <v>1.2587265753724519</v>
      </c>
      <c r="V20" s="23">
        <f t="shared" si="8"/>
        <v>12.58726575372452</v>
      </c>
      <c r="W20" s="24">
        <f t="shared" si="11"/>
        <v>8.7264541550329255E-3</v>
      </c>
    </row>
    <row r="21" spans="2:23" ht="15.75" x14ac:dyDescent="0.25">
      <c r="B21" s="1">
        <v>24</v>
      </c>
      <c r="C21" s="1">
        <v>12</v>
      </c>
      <c r="D21" s="1">
        <f t="shared" si="0"/>
        <v>0.6</v>
      </c>
      <c r="E21" s="1">
        <f t="shared" si="1"/>
        <v>5.1050000000000004</v>
      </c>
      <c r="F21" s="3">
        <f t="shared" si="2"/>
        <v>51.050000000000004</v>
      </c>
      <c r="G21">
        <f t="shared" si="9"/>
        <v>9.0000000000003411E-2</v>
      </c>
      <c r="J21" s="1"/>
      <c r="K21" s="1">
        <v>12</v>
      </c>
      <c r="L21" s="1">
        <f t="shared" si="3"/>
        <v>0.6</v>
      </c>
      <c r="M21" s="1">
        <f t="shared" si="4"/>
        <v>2.552</v>
      </c>
      <c r="N21" s="3">
        <f t="shared" si="5"/>
        <v>25.52</v>
      </c>
      <c r="O21">
        <f t="shared" si="10"/>
        <v>3.9999999999999147E-2</v>
      </c>
      <c r="R21" s="7">
        <v>6</v>
      </c>
      <c r="S21" s="14">
        <v>11</v>
      </c>
      <c r="T21" s="13">
        <f t="shared" si="6"/>
        <v>0.22</v>
      </c>
      <c r="U21" s="13">
        <f t="shared" si="7"/>
        <v>1.2595992165347283</v>
      </c>
      <c r="V21" s="23">
        <f t="shared" si="8"/>
        <v>12.595992165347283</v>
      </c>
      <c r="W21" s="24">
        <f t="shared" si="11"/>
        <v>8.7264116227636634E-3</v>
      </c>
    </row>
    <row r="22" spans="2:23" ht="15.75" x14ac:dyDescent="0.25">
      <c r="B22" s="1">
        <v>26</v>
      </c>
      <c r="C22" s="1">
        <v>13</v>
      </c>
      <c r="D22" s="1">
        <f t="shared" si="0"/>
        <v>0.65</v>
      </c>
      <c r="E22" s="1">
        <f t="shared" si="1"/>
        <v>5.1130000000000004</v>
      </c>
      <c r="F22" s="3">
        <f t="shared" si="2"/>
        <v>51.13</v>
      </c>
      <c r="G22">
        <f t="shared" si="9"/>
        <v>7.9999999999998295E-2</v>
      </c>
      <c r="J22" s="1"/>
      <c r="K22" s="1">
        <v>13</v>
      </c>
      <c r="L22" s="1">
        <f t="shared" si="3"/>
        <v>0.65</v>
      </c>
      <c r="M22" s="1">
        <f t="shared" si="4"/>
        <v>2.5569999999999999</v>
      </c>
      <c r="N22" s="3">
        <f t="shared" si="5"/>
        <v>25.57</v>
      </c>
      <c r="O22">
        <f t="shared" si="10"/>
        <v>5.0000000000000711E-2</v>
      </c>
      <c r="R22" s="7">
        <v>6.5</v>
      </c>
      <c r="S22" s="14">
        <v>12</v>
      </c>
      <c r="T22" s="13">
        <f t="shared" si="6"/>
        <v>0.24</v>
      </c>
      <c r="U22" s="13">
        <f t="shared" si="7"/>
        <v>1.2604718530184635</v>
      </c>
      <c r="V22" s="23">
        <f t="shared" si="8"/>
        <v>12.604718530184636</v>
      </c>
      <c r="W22" s="24">
        <f t="shared" si="11"/>
        <v>8.7263648373525626E-3</v>
      </c>
    </row>
    <row r="23" spans="2:23" ht="15.75" x14ac:dyDescent="0.25">
      <c r="B23" s="1">
        <v>28</v>
      </c>
      <c r="C23" s="1">
        <v>14</v>
      </c>
      <c r="D23" s="1">
        <f t="shared" si="0"/>
        <v>0.70000000000000007</v>
      </c>
      <c r="E23" s="1">
        <f t="shared" si="1"/>
        <v>5.1219999999999999</v>
      </c>
      <c r="F23" s="3">
        <f t="shared" si="2"/>
        <v>51.22</v>
      </c>
      <c r="G23">
        <f t="shared" si="9"/>
        <v>8.9999999999996305E-2</v>
      </c>
      <c r="J23" s="1"/>
      <c r="K23" s="1">
        <v>14</v>
      </c>
      <c r="L23" s="1">
        <f t="shared" si="3"/>
        <v>0.70000000000000007</v>
      </c>
      <c r="M23" s="1">
        <f t="shared" si="4"/>
        <v>2.5609999999999999</v>
      </c>
      <c r="N23" s="3">
        <f t="shared" si="5"/>
        <v>25.61</v>
      </c>
      <c r="O23">
        <f t="shared" si="10"/>
        <v>3.9999999999999147E-2</v>
      </c>
      <c r="R23" s="7">
        <v>7</v>
      </c>
      <c r="S23" s="14">
        <v>13</v>
      </c>
      <c r="T23" s="13">
        <f t="shared" si="6"/>
        <v>0.26</v>
      </c>
      <c r="U23" s="13">
        <f t="shared" si="7"/>
        <v>1.2613444843983443</v>
      </c>
      <c r="V23" s="23">
        <f t="shared" si="8"/>
        <v>12.613444843983444</v>
      </c>
      <c r="W23" s="24">
        <f t="shared" si="11"/>
        <v>8.7263137988085049E-3</v>
      </c>
    </row>
    <row r="24" spans="2:23" ht="15.75" x14ac:dyDescent="0.25">
      <c r="B24" s="1">
        <v>30</v>
      </c>
      <c r="C24" s="1">
        <v>15</v>
      </c>
      <c r="D24" s="1">
        <f t="shared" si="0"/>
        <v>0.75</v>
      </c>
      <c r="E24" s="1">
        <f t="shared" si="1"/>
        <v>5.1310000000000002</v>
      </c>
      <c r="F24" s="3">
        <f t="shared" si="2"/>
        <v>51.31</v>
      </c>
      <c r="G24">
        <f t="shared" si="9"/>
        <v>9.0000000000003411E-2</v>
      </c>
      <c r="J24" s="1"/>
      <c r="K24" s="1">
        <v>15</v>
      </c>
      <c r="L24" s="1">
        <f t="shared" si="3"/>
        <v>0.75</v>
      </c>
      <c r="M24" s="1">
        <f t="shared" si="4"/>
        <v>2.5649999999999999</v>
      </c>
      <c r="N24" s="3">
        <f t="shared" si="5"/>
        <v>25.65</v>
      </c>
      <c r="O24">
        <f t="shared" si="10"/>
        <v>3.9999999999999147E-2</v>
      </c>
      <c r="R24" s="7">
        <v>7.5</v>
      </c>
      <c r="S24" s="14">
        <v>14</v>
      </c>
      <c r="T24" s="13">
        <f t="shared" si="6"/>
        <v>0.28000000000000003</v>
      </c>
      <c r="U24" s="13">
        <f t="shared" si="7"/>
        <v>1.2622171102490616</v>
      </c>
      <c r="V24" s="23">
        <f t="shared" si="8"/>
        <v>12.622171102490615</v>
      </c>
      <c r="W24" s="24">
        <f t="shared" si="11"/>
        <v>8.7262585071705701E-3</v>
      </c>
    </row>
    <row r="25" spans="2:23" ht="15.75" x14ac:dyDescent="0.25">
      <c r="B25" s="1">
        <v>32</v>
      </c>
      <c r="C25" s="1">
        <v>16</v>
      </c>
      <c r="D25" s="1">
        <f t="shared" si="0"/>
        <v>0.8</v>
      </c>
      <c r="E25" s="1">
        <f t="shared" si="1"/>
        <v>5.14</v>
      </c>
      <c r="F25" s="3">
        <f t="shared" si="2"/>
        <v>51.4</v>
      </c>
      <c r="G25">
        <f t="shared" si="9"/>
        <v>8.9999999999996305E-2</v>
      </c>
      <c r="J25" s="1"/>
      <c r="K25" s="1">
        <v>16</v>
      </c>
      <c r="L25" s="1">
        <f t="shared" si="3"/>
        <v>0.8</v>
      </c>
      <c r="M25" s="1">
        <f t="shared" si="4"/>
        <v>2.57</v>
      </c>
      <c r="N25" s="3">
        <f t="shared" si="5"/>
        <v>25.7</v>
      </c>
      <c r="O25">
        <f t="shared" si="10"/>
        <v>5.0000000000000711E-2</v>
      </c>
      <c r="R25" s="7">
        <v>8</v>
      </c>
      <c r="S25" s="14">
        <v>15</v>
      </c>
      <c r="T25" s="13">
        <f t="shared" si="6"/>
        <v>0.3</v>
      </c>
      <c r="U25" s="13">
        <f t="shared" si="7"/>
        <v>1.263089730145307</v>
      </c>
      <c r="V25" s="23">
        <f t="shared" si="8"/>
        <v>12.63089730145307</v>
      </c>
      <c r="W25" s="24">
        <f t="shared" si="11"/>
        <v>8.7261989624547454E-3</v>
      </c>
    </row>
    <row r="26" spans="2:23" ht="15.75" x14ac:dyDescent="0.25">
      <c r="B26" s="1">
        <v>34</v>
      </c>
      <c r="C26" s="1">
        <v>17</v>
      </c>
      <c r="D26" s="1">
        <f t="shared" si="0"/>
        <v>0.85</v>
      </c>
      <c r="E26" s="1">
        <f t="shared" si="1"/>
        <v>5.1479999999999997</v>
      </c>
      <c r="F26" s="3">
        <f t="shared" si="2"/>
        <v>51.48</v>
      </c>
      <c r="G26">
        <f t="shared" si="9"/>
        <v>7.9999999999998295E-2</v>
      </c>
      <c r="J26" s="1"/>
      <c r="K26" s="1">
        <v>17</v>
      </c>
      <c r="L26" s="1">
        <f t="shared" si="3"/>
        <v>0.85</v>
      </c>
      <c r="M26" s="1">
        <f t="shared" si="4"/>
        <v>2.5739999999999998</v>
      </c>
      <c r="N26" s="3">
        <f t="shared" si="5"/>
        <v>25.74</v>
      </c>
      <c r="O26">
        <f t="shared" si="10"/>
        <v>3.9999999999999147E-2</v>
      </c>
      <c r="R26" s="7">
        <v>8.5</v>
      </c>
      <c r="S26" s="14">
        <v>16</v>
      </c>
      <c r="T26" s="13">
        <f t="shared" si="6"/>
        <v>0.32</v>
      </c>
      <c r="U26" s="13">
        <f t="shared" si="7"/>
        <v>1.2639623436617777</v>
      </c>
      <c r="V26" s="23">
        <f t="shared" si="8"/>
        <v>12.639623436617777</v>
      </c>
      <c r="W26" s="24">
        <f t="shared" si="11"/>
        <v>8.7261351647072161E-3</v>
      </c>
    </row>
    <row r="27" spans="2:23" ht="15.75" x14ac:dyDescent="0.25">
      <c r="B27" s="1">
        <v>36</v>
      </c>
      <c r="C27" s="1">
        <v>18</v>
      </c>
      <c r="D27" s="1">
        <f t="shared" si="0"/>
        <v>0.9</v>
      </c>
      <c r="E27" s="1">
        <f t="shared" si="1"/>
        <v>5.157</v>
      </c>
      <c r="F27" s="3">
        <f t="shared" si="2"/>
        <v>51.57</v>
      </c>
      <c r="G27">
        <f t="shared" si="9"/>
        <v>9.0000000000003411E-2</v>
      </c>
      <c r="J27" s="1"/>
      <c r="K27" s="1">
        <v>18</v>
      </c>
      <c r="L27" s="1">
        <f t="shared" si="3"/>
        <v>0.9</v>
      </c>
      <c r="M27" s="1">
        <f t="shared" si="4"/>
        <v>2.5790000000000002</v>
      </c>
      <c r="N27" s="3">
        <f t="shared" si="5"/>
        <v>25.790000000000003</v>
      </c>
      <c r="O27">
        <f t="shared" si="10"/>
        <v>5.0000000000004263E-2</v>
      </c>
      <c r="R27" s="7">
        <v>9</v>
      </c>
      <c r="S27" s="14">
        <v>17</v>
      </c>
      <c r="T27" s="13">
        <f t="shared" si="6"/>
        <v>0.34</v>
      </c>
      <c r="U27" s="13">
        <f t="shared" si="7"/>
        <v>1.2648349503731722</v>
      </c>
      <c r="V27" s="23">
        <f t="shared" si="8"/>
        <v>12.648349503731723</v>
      </c>
      <c r="W27" s="24">
        <f t="shared" si="11"/>
        <v>8.7260671139457457E-3</v>
      </c>
    </row>
    <row r="28" spans="2:23" ht="15.75" x14ac:dyDescent="0.25">
      <c r="B28" s="1">
        <v>38</v>
      </c>
      <c r="C28" s="1">
        <v>19</v>
      </c>
      <c r="D28" s="1">
        <f t="shared" si="0"/>
        <v>0.95000000000000007</v>
      </c>
      <c r="E28" s="1">
        <f t="shared" si="1"/>
        <v>5.1660000000000004</v>
      </c>
      <c r="F28" s="3">
        <f t="shared" si="2"/>
        <v>51.660000000000004</v>
      </c>
      <c r="G28">
        <f t="shared" si="9"/>
        <v>9.0000000000003411E-2</v>
      </c>
      <c r="J28" s="1"/>
      <c r="K28" s="1">
        <v>19</v>
      </c>
      <c r="L28" s="1">
        <f t="shared" si="3"/>
        <v>0.95000000000000007</v>
      </c>
      <c r="M28" s="1">
        <f t="shared" si="4"/>
        <v>2.5830000000000002</v>
      </c>
      <c r="N28" s="3">
        <f t="shared" si="5"/>
        <v>25.830000000000002</v>
      </c>
      <c r="O28">
        <f t="shared" si="10"/>
        <v>3.9999999999999147E-2</v>
      </c>
      <c r="R28" s="7">
        <v>9.5</v>
      </c>
      <c r="S28" s="14">
        <v>18</v>
      </c>
      <c r="T28" s="13">
        <f t="shared" si="6"/>
        <v>0.36</v>
      </c>
      <c r="U28" s="13">
        <f t="shared" si="7"/>
        <v>1.265707549854191</v>
      </c>
      <c r="V28" s="23">
        <f t="shared" si="8"/>
        <v>12.657075498541911</v>
      </c>
      <c r="W28" s="24">
        <f t="shared" si="11"/>
        <v>8.725994810188098E-3</v>
      </c>
    </row>
    <row r="29" spans="2:23" ht="16.5" thickBot="1" x14ac:dyDescent="0.3">
      <c r="B29" s="1">
        <v>40</v>
      </c>
      <c r="C29" s="1">
        <v>20</v>
      </c>
      <c r="D29" s="1">
        <f t="shared" si="0"/>
        <v>1</v>
      </c>
      <c r="E29" s="1">
        <f t="shared" si="1"/>
        <v>5.1740000000000004</v>
      </c>
      <c r="F29" s="3">
        <f t="shared" si="2"/>
        <v>51.74</v>
      </c>
      <c r="G29">
        <f t="shared" si="9"/>
        <v>7.9999999999998295E-2</v>
      </c>
      <c r="K29" s="1">
        <v>20</v>
      </c>
      <c r="L29" s="1">
        <f t="shared" si="3"/>
        <v>1</v>
      </c>
      <c r="M29" s="1">
        <f t="shared" si="4"/>
        <v>2.5870000000000002</v>
      </c>
      <c r="N29" s="3">
        <f t="shared" si="5"/>
        <v>25.87</v>
      </c>
      <c r="O29">
        <f t="shared" si="10"/>
        <v>3.9999999999999147E-2</v>
      </c>
      <c r="R29" s="7">
        <v>10</v>
      </c>
      <c r="S29" s="14">
        <v>19</v>
      </c>
      <c r="T29" s="13">
        <f t="shared" si="6"/>
        <v>0.38</v>
      </c>
      <c r="U29" s="13">
        <f t="shared" si="7"/>
        <v>1.266580141679541</v>
      </c>
      <c r="V29" s="23">
        <f t="shared" si="8"/>
        <v>12.665801416795411</v>
      </c>
      <c r="W29" s="25">
        <f t="shared" si="11"/>
        <v>8.7259182534999979E-3</v>
      </c>
    </row>
    <row r="30" spans="2:23" ht="15.75" x14ac:dyDescent="0.25">
      <c r="B30" s="1">
        <v>42</v>
      </c>
      <c r="C30" s="1">
        <v>21</v>
      </c>
      <c r="D30" s="1">
        <f t="shared" si="0"/>
        <v>1.05</v>
      </c>
      <c r="E30" s="1">
        <f t="shared" si="1"/>
        <v>5.1829999999999998</v>
      </c>
      <c r="F30" s="3">
        <f t="shared" si="2"/>
        <v>51.83</v>
      </c>
      <c r="G30">
        <f t="shared" si="9"/>
        <v>8.9999999999996305E-2</v>
      </c>
      <c r="K30" s="1">
        <v>1.05</v>
      </c>
      <c r="L30" s="1">
        <f t="shared" si="3"/>
        <v>5.2499999999999998E-2</v>
      </c>
      <c r="M30" s="1">
        <f t="shared" si="4"/>
        <v>2.5049999999999999</v>
      </c>
      <c r="N30" s="3">
        <f t="shared" si="5"/>
        <v>25.049999999999997</v>
      </c>
      <c r="O30">
        <f t="shared" si="10"/>
        <v>-0.82000000000000384</v>
      </c>
    </row>
    <row r="31" spans="2:23" ht="15.75" x14ac:dyDescent="0.25">
      <c r="B31" s="1">
        <v>44</v>
      </c>
      <c r="C31" s="1">
        <v>22</v>
      </c>
      <c r="D31" s="1">
        <f t="shared" si="0"/>
        <v>1.1000000000000001</v>
      </c>
      <c r="E31" s="1">
        <f t="shared" si="1"/>
        <v>5.1920000000000002</v>
      </c>
      <c r="F31" s="3">
        <f t="shared" si="2"/>
        <v>51.92</v>
      </c>
      <c r="G31">
        <f t="shared" si="9"/>
        <v>9.0000000000003411E-2</v>
      </c>
      <c r="K31" s="1">
        <v>1.1000000000000001</v>
      </c>
      <c r="L31" s="1">
        <f t="shared" si="3"/>
        <v>5.5000000000000007E-2</v>
      </c>
      <c r="M31" s="1">
        <f t="shared" si="4"/>
        <v>2.5049999999999999</v>
      </c>
      <c r="N31" s="3">
        <f t="shared" si="5"/>
        <v>25.049999999999997</v>
      </c>
      <c r="O31">
        <f t="shared" si="10"/>
        <v>0</v>
      </c>
    </row>
    <row r="32" spans="2:23" ht="15.75" x14ac:dyDescent="0.25">
      <c r="B32" s="1">
        <v>46</v>
      </c>
      <c r="C32" s="1">
        <v>23</v>
      </c>
      <c r="D32" s="1">
        <f t="shared" si="0"/>
        <v>1.1500000000000001</v>
      </c>
      <c r="E32" s="1">
        <f t="shared" si="1"/>
        <v>5.2009999999999996</v>
      </c>
      <c r="F32" s="3">
        <f t="shared" si="2"/>
        <v>52.01</v>
      </c>
      <c r="G32">
        <f t="shared" si="9"/>
        <v>8.9999999999996305E-2</v>
      </c>
      <c r="K32" s="1">
        <v>1.1499999999999999</v>
      </c>
      <c r="L32" s="1">
        <f t="shared" si="3"/>
        <v>5.7499999999999996E-2</v>
      </c>
      <c r="M32" s="1">
        <f t="shared" si="4"/>
        <v>2.5049999999999999</v>
      </c>
      <c r="N32" s="3">
        <f t="shared" si="5"/>
        <v>25.049999999999997</v>
      </c>
      <c r="O32">
        <f t="shared" si="10"/>
        <v>0</v>
      </c>
      <c r="R32" s="2" t="s">
        <v>14</v>
      </c>
      <c r="S32" s="2" t="s">
        <v>13</v>
      </c>
    </row>
    <row r="33" spans="2:25" ht="15.75" x14ac:dyDescent="0.25">
      <c r="B33" s="1">
        <v>48</v>
      </c>
      <c r="C33" s="1">
        <v>24</v>
      </c>
      <c r="D33" s="1">
        <f t="shared" si="0"/>
        <v>1.2</v>
      </c>
      <c r="E33" s="1">
        <f t="shared" si="1"/>
        <v>5.2089999999999996</v>
      </c>
      <c r="F33" s="3">
        <f t="shared" si="2"/>
        <v>52.089999999999996</v>
      </c>
      <c r="G33">
        <f t="shared" si="9"/>
        <v>7.9999999999998295E-2</v>
      </c>
      <c r="K33" s="1">
        <v>1.2</v>
      </c>
      <c r="L33" s="1">
        <f t="shared" si="3"/>
        <v>0.06</v>
      </c>
      <c r="M33" s="1">
        <f t="shared" si="4"/>
        <v>2.5049999999999999</v>
      </c>
      <c r="N33" s="3">
        <f t="shared" si="5"/>
        <v>25.049999999999997</v>
      </c>
      <c r="O33">
        <f t="shared" si="10"/>
        <v>0</v>
      </c>
      <c r="R33" s="2">
        <v>5</v>
      </c>
      <c r="S33" s="26">
        <f t="shared" ref="S33:S47" si="12">(45-ACOS(SQRT(R33/10))*180/PI())/(AC$4*AA$4)*10^6</f>
        <v>3.5527136788005009E-10</v>
      </c>
      <c r="U33" t="s">
        <v>12</v>
      </c>
      <c r="V33" s="22">
        <f>S35-S34</f>
        <v>2864.8023447754413</v>
      </c>
    </row>
    <row r="34" spans="2:25" ht="15.75" x14ac:dyDescent="0.25">
      <c r="B34" s="1">
        <v>50</v>
      </c>
      <c r="C34" s="1">
        <v>25</v>
      </c>
      <c r="D34" s="1">
        <f t="shared" si="0"/>
        <v>1.25</v>
      </c>
      <c r="E34" s="1">
        <f t="shared" si="1"/>
        <v>5.218</v>
      </c>
      <c r="F34" s="3">
        <f t="shared" si="2"/>
        <v>52.18</v>
      </c>
      <c r="G34">
        <f t="shared" si="9"/>
        <v>9.0000000000003411E-2</v>
      </c>
      <c r="K34" s="1">
        <v>1.25</v>
      </c>
      <c r="L34" s="1">
        <f t="shared" si="3"/>
        <v>6.25E-2</v>
      </c>
      <c r="M34" s="1">
        <f t="shared" si="4"/>
        <v>2.5049999999999999</v>
      </c>
      <c r="N34" s="3">
        <f t="shared" si="5"/>
        <v>25.049999999999997</v>
      </c>
      <c r="O34">
        <f t="shared" si="10"/>
        <v>0</v>
      </c>
      <c r="R34" s="2">
        <v>5.01</v>
      </c>
      <c r="S34" s="26">
        <f t="shared" si="12"/>
        <v>2864.7908855173655</v>
      </c>
      <c r="V34" s="22"/>
    </row>
    <row r="35" spans="2:25" ht="15.75" x14ac:dyDescent="0.25">
      <c r="B35" s="1">
        <v>52</v>
      </c>
      <c r="C35" s="1">
        <v>26</v>
      </c>
      <c r="D35" s="1">
        <f t="shared" si="0"/>
        <v>1.3</v>
      </c>
      <c r="E35" s="1">
        <f t="shared" si="1"/>
        <v>5.2270000000000003</v>
      </c>
      <c r="F35" s="3">
        <f t="shared" si="2"/>
        <v>52.27</v>
      </c>
      <c r="G35">
        <f t="shared" si="9"/>
        <v>9.0000000000003411E-2</v>
      </c>
      <c r="K35" s="1">
        <v>1.3</v>
      </c>
      <c r="L35" s="1">
        <f t="shared" si="3"/>
        <v>6.5000000000000002E-2</v>
      </c>
      <c r="M35" s="1">
        <f t="shared" si="4"/>
        <v>2.5059999999999998</v>
      </c>
      <c r="N35" s="3">
        <f t="shared" si="5"/>
        <v>25.06</v>
      </c>
      <c r="O35">
        <f t="shared" si="10"/>
        <v>1.0000000000001563E-2</v>
      </c>
      <c r="R35" s="2">
        <v>5.0199999999999996</v>
      </c>
      <c r="S35" s="26">
        <f t="shared" si="12"/>
        <v>5729.5932302928068</v>
      </c>
      <c r="V35" s="22"/>
    </row>
    <row r="36" spans="2:25" ht="15.75" x14ac:dyDescent="0.25">
      <c r="B36" s="1">
        <v>54</v>
      </c>
      <c r="C36" s="1">
        <v>27</v>
      </c>
      <c r="D36" s="1">
        <f t="shared" si="0"/>
        <v>1.35</v>
      </c>
      <c r="E36" s="1">
        <f t="shared" si="1"/>
        <v>5.2359999999999998</v>
      </c>
      <c r="F36" s="3">
        <f t="shared" si="2"/>
        <v>52.36</v>
      </c>
      <c r="G36">
        <f t="shared" si="9"/>
        <v>8.9999999999996305E-2</v>
      </c>
      <c r="K36" s="1">
        <v>1.35</v>
      </c>
      <c r="L36" s="1">
        <f t="shared" si="3"/>
        <v>6.7500000000000004E-2</v>
      </c>
      <c r="M36" s="1">
        <f t="shared" si="4"/>
        <v>2.5059999999999998</v>
      </c>
      <c r="N36" s="3">
        <f t="shared" si="5"/>
        <v>25.06</v>
      </c>
      <c r="O36">
        <f t="shared" si="10"/>
        <v>0</v>
      </c>
      <c r="R36" s="2">
        <v>5.03</v>
      </c>
      <c r="S36" s="26">
        <f t="shared" si="12"/>
        <v>8594.4184939993575</v>
      </c>
      <c r="V36" s="22"/>
    </row>
    <row r="37" spans="2:25" ht="15.75" x14ac:dyDescent="0.25">
      <c r="B37" s="1">
        <v>56</v>
      </c>
      <c r="C37" s="1">
        <v>28</v>
      </c>
      <c r="D37" s="1">
        <f t="shared" si="0"/>
        <v>1.4000000000000001</v>
      </c>
      <c r="E37" s="1">
        <f t="shared" si="1"/>
        <v>5.2439999999999998</v>
      </c>
      <c r="F37" s="3">
        <f t="shared" si="2"/>
        <v>52.44</v>
      </c>
      <c r="G37">
        <f t="shared" si="9"/>
        <v>7.9999999999998295E-2</v>
      </c>
      <c r="K37" s="1">
        <v>1.4</v>
      </c>
      <c r="L37" s="1">
        <f t="shared" si="3"/>
        <v>7.0000000000000007E-2</v>
      </c>
      <c r="M37" s="1">
        <f t="shared" si="4"/>
        <v>2.5059999999999998</v>
      </c>
      <c r="N37" s="3">
        <f t="shared" si="5"/>
        <v>25.06</v>
      </c>
      <c r="O37">
        <f t="shared" si="10"/>
        <v>0</v>
      </c>
      <c r="R37" s="2">
        <v>5.04</v>
      </c>
      <c r="S37" s="26">
        <f>(45-ACOS(SQRT(R37/10))*180/PI())/(AC$4*AA$4)*10^6</f>
        <v>11459.278137133566</v>
      </c>
      <c r="V37" s="28"/>
    </row>
    <row r="38" spans="2:25" ht="15.75" x14ac:dyDescent="0.25">
      <c r="B38" s="1">
        <v>58</v>
      </c>
      <c r="C38" s="1">
        <v>29</v>
      </c>
      <c r="D38" s="1">
        <f t="shared" si="0"/>
        <v>1.45</v>
      </c>
      <c r="E38" s="1">
        <f t="shared" si="1"/>
        <v>5.2530000000000001</v>
      </c>
      <c r="F38" s="3">
        <f t="shared" si="2"/>
        <v>52.53</v>
      </c>
      <c r="G38">
        <f t="shared" si="9"/>
        <v>9.0000000000003411E-2</v>
      </c>
      <c r="K38" s="1">
        <v>1.45</v>
      </c>
      <c r="L38" s="1">
        <f t="shared" si="3"/>
        <v>7.2499999999999995E-2</v>
      </c>
      <c r="M38" s="1">
        <f t="shared" si="4"/>
        <v>2.5059999999999998</v>
      </c>
      <c r="N38" s="3">
        <f t="shared" si="5"/>
        <v>25.06</v>
      </c>
      <c r="O38">
        <f t="shared" si="10"/>
        <v>0</v>
      </c>
      <c r="R38" s="2">
        <v>5.05</v>
      </c>
      <c r="S38" s="26">
        <f t="shared" si="12"/>
        <v>14324.183621428687</v>
      </c>
    </row>
    <row r="39" spans="2:25" ht="15.75" x14ac:dyDescent="0.25">
      <c r="B39" s="1">
        <v>60</v>
      </c>
      <c r="C39" s="1">
        <v>30</v>
      </c>
      <c r="D39" s="1">
        <f t="shared" si="0"/>
        <v>1.5</v>
      </c>
      <c r="E39" s="1">
        <f t="shared" si="1"/>
        <v>5.2619999999999996</v>
      </c>
      <c r="F39" s="3">
        <f t="shared" si="2"/>
        <v>52.62</v>
      </c>
      <c r="G39">
        <f t="shared" si="9"/>
        <v>8.9999999999996305E-2</v>
      </c>
      <c r="K39" s="1">
        <v>1.5</v>
      </c>
      <c r="L39" s="1">
        <f t="shared" si="3"/>
        <v>7.4999999999999997E-2</v>
      </c>
      <c r="M39" s="1">
        <f t="shared" si="4"/>
        <v>2.5070000000000001</v>
      </c>
      <c r="N39" s="3">
        <f t="shared" si="5"/>
        <v>25.07</v>
      </c>
      <c r="O39">
        <f t="shared" si="10"/>
        <v>1.0000000000001563E-2</v>
      </c>
      <c r="R39" s="2">
        <v>5.0599999999999996</v>
      </c>
      <c r="S39" s="26">
        <f t="shared" si="12"/>
        <v>17189.146410271049</v>
      </c>
    </row>
    <row r="40" spans="2:25" ht="15.75" x14ac:dyDescent="0.25">
      <c r="B40" s="1">
        <v>62</v>
      </c>
      <c r="C40" s="1">
        <v>31</v>
      </c>
      <c r="D40" s="1">
        <f t="shared" si="0"/>
        <v>1.55</v>
      </c>
      <c r="E40" s="1">
        <f t="shared" si="1"/>
        <v>5.27</v>
      </c>
      <c r="F40" s="3">
        <f t="shared" si="2"/>
        <v>52.699999999999996</v>
      </c>
      <c r="G40">
        <f t="shared" si="9"/>
        <v>7.9999999999998295E-2</v>
      </c>
      <c r="K40" s="1">
        <v>1.55</v>
      </c>
      <c r="L40" s="1">
        <f t="shared" si="3"/>
        <v>7.7499999999999999E-2</v>
      </c>
      <c r="M40" s="1">
        <f t="shared" si="4"/>
        <v>2.5070000000000001</v>
      </c>
      <c r="N40" s="3">
        <f t="shared" si="5"/>
        <v>25.07</v>
      </c>
      <c r="O40">
        <f t="shared" si="10"/>
        <v>0</v>
      </c>
      <c r="R40" s="2">
        <v>5.07</v>
      </c>
      <c r="S40" s="26">
        <f t="shared" si="12"/>
        <v>20054.177969109332</v>
      </c>
    </row>
    <row r="41" spans="2:25" ht="15.75" x14ac:dyDescent="0.25">
      <c r="B41" s="1">
        <v>64</v>
      </c>
      <c r="C41" s="1">
        <v>32</v>
      </c>
      <c r="D41" s="1">
        <f t="shared" si="0"/>
        <v>1.6</v>
      </c>
      <c r="E41" s="1">
        <f t="shared" si="1"/>
        <v>5.2789999999999999</v>
      </c>
      <c r="F41" s="3">
        <f t="shared" si="2"/>
        <v>52.79</v>
      </c>
      <c r="G41">
        <f t="shared" si="9"/>
        <v>9.0000000000003411E-2</v>
      </c>
      <c r="K41" s="1">
        <v>1.6</v>
      </c>
      <c r="L41" s="1">
        <f t="shared" si="3"/>
        <v>0.08</v>
      </c>
      <c r="M41" s="1">
        <f t="shared" si="4"/>
        <v>2.5070000000000001</v>
      </c>
      <c r="N41" s="3">
        <f t="shared" si="5"/>
        <v>25.07</v>
      </c>
      <c r="O41">
        <f t="shared" si="10"/>
        <v>0</v>
      </c>
      <c r="R41" s="2">
        <v>5.08</v>
      </c>
      <c r="S41" s="26">
        <f t="shared" si="12"/>
        <v>22919.289765868456</v>
      </c>
    </row>
    <row r="42" spans="2:25" ht="23.25" x14ac:dyDescent="0.35">
      <c r="B42" s="1">
        <v>66</v>
      </c>
      <c r="C42" s="1">
        <v>33</v>
      </c>
      <c r="D42" s="1">
        <f t="shared" si="0"/>
        <v>1.6500000000000001</v>
      </c>
      <c r="E42" s="1">
        <f t="shared" si="1"/>
        <v>5.2880000000000003</v>
      </c>
      <c r="F42" s="3">
        <f t="shared" si="2"/>
        <v>52.88</v>
      </c>
      <c r="G42">
        <f t="shared" si="9"/>
        <v>9.0000000000003411E-2</v>
      </c>
      <c r="K42" s="1">
        <v>1.65</v>
      </c>
      <c r="L42" s="1">
        <f t="shared" si="3"/>
        <v>8.2500000000000004E-2</v>
      </c>
      <c r="M42" s="1">
        <f t="shared" si="4"/>
        <v>2.5070000000000001</v>
      </c>
      <c r="N42" s="3">
        <f t="shared" si="5"/>
        <v>25.07</v>
      </c>
      <c r="O42">
        <f t="shared" si="10"/>
        <v>0</v>
      </c>
      <c r="R42" s="2">
        <v>5.09</v>
      </c>
      <c r="S42" s="26">
        <f t="shared" si="12"/>
        <v>25784.49327136383</v>
      </c>
      <c r="V42">
        <f>W42</f>
        <v>0.1</v>
      </c>
      <c r="W42">
        <v>0.1</v>
      </c>
      <c r="X42">
        <v>572958</v>
      </c>
      <c r="Y42" s="27"/>
    </row>
    <row r="43" spans="2:25" ht="15.75" x14ac:dyDescent="0.25">
      <c r="B43" s="1">
        <v>68</v>
      </c>
      <c r="C43" s="1">
        <v>34</v>
      </c>
      <c r="D43" s="1">
        <f t="shared" si="0"/>
        <v>1.7</v>
      </c>
      <c r="E43" s="1">
        <f t="shared" si="1"/>
        <v>5.2969999999999997</v>
      </c>
      <c r="F43" s="3">
        <f t="shared" si="2"/>
        <v>52.97</v>
      </c>
      <c r="K43" s="1">
        <v>1.7</v>
      </c>
      <c r="L43" s="1">
        <f t="shared" si="3"/>
        <v>8.5000000000000006E-2</v>
      </c>
      <c r="M43" s="1">
        <f t="shared" si="4"/>
        <v>2.5070000000000001</v>
      </c>
      <c r="N43" s="3">
        <f t="shared" si="5"/>
        <v>25.07</v>
      </c>
      <c r="O43">
        <f t="shared" si="10"/>
        <v>0</v>
      </c>
      <c r="R43" s="2">
        <v>5.0999999999999996</v>
      </c>
      <c r="S43" s="26">
        <f t="shared" si="12"/>
        <v>28649.799959714885</v>
      </c>
      <c r="V43">
        <f>W43</f>
        <v>0.2</v>
      </c>
      <c r="W43">
        <v>0.2</v>
      </c>
      <c r="X43">
        <v>286479</v>
      </c>
    </row>
    <row r="44" spans="2:25" ht="15.75" x14ac:dyDescent="0.25">
      <c r="B44" s="1">
        <v>70</v>
      </c>
      <c r="C44" s="1">
        <v>35</v>
      </c>
      <c r="D44" s="1">
        <f t="shared" si="0"/>
        <v>1.75</v>
      </c>
      <c r="E44" s="1">
        <f t="shared" si="1"/>
        <v>5.3049999999999997</v>
      </c>
      <c r="F44" s="3">
        <f t="shared" si="2"/>
        <v>53.05</v>
      </c>
      <c r="K44" s="1">
        <v>1.75</v>
      </c>
      <c r="L44" s="1">
        <f t="shared" si="3"/>
        <v>8.7500000000000008E-2</v>
      </c>
      <c r="M44" s="1">
        <f t="shared" si="4"/>
        <v>2.508</v>
      </c>
      <c r="N44" s="3">
        <f t="shared" si="5"/>
        <v>25.08</v>
      </c>
      <c r="O44">
        <f t="shared" si="10"/>
        <v>9.9999999999980105E-3</v>
      </c>
      <c r="R44" s="2">
        <v>5.1100000000000003</v>
      </c>
      <c r="S44" s="26">
        <f t="shared" si="12"/>
        <v>31515.221308758966</v>
      </c>
      <c r="V44">
        <f>W44</f>
        <v>0.3</v>
      </c>
      <c r="W44">
        <v>0.3</v>
      </c>
      <c r="X44">
        <v>190986</v>
      </c>
    </row>
    <row r="45" spans="2:25" ht="15.75" x14ac:dyDescent="0.25">
      <c r="K45" s="1">
        <v>1.8</v>
      </c>
      <c r="L45" s="1">
        <f t="shared" si="3"/>
        <v>0.09</v>
      </c>
      <c r="M45" s="1">
        <f t="shared" si="4"/>
        <v>2.508</v>
      </c>
      <c r="N45" s="3">
        <f t="shared" si="5"/>
        <v>25.08</v>
      </c>
      <c r="O45">
        <f t="shared" si="10"/>
        <v>0</v>
      </c>
      <c r="R45" s="2">
        <v>5.12</v>
      </c>
      <c r="S45" s="26">
        <f t="shared" si="12"/>
        <v>34380.768800464168</v>
      </c>
      <c r="V45">
        <f>W45</f>
        <v>0.4</v>
      </c>
      <c r="W45">
        <v>0.4</v>
      </c>
      <c r="X45">
        <v>143240</v>
      </c>
    </row>
    <row r="46" spans="2:25" ht="15.75" x14ac:dyDescent="0.25">
      <c r="K46" s="1">
        <v>1.85</v>
      </c>
      <c r="L46" s="1">
        <f t="shared" si="3"/>
        <v>9.2499999999999999E-2</v>
      </c>
      <c r="M46" s="1">
        <f t="shared" si="4"/>
        <v>2.508</v>
      </c>
      <c r="N46" s="3">
        <f t="shared" si="5"/>
        <v>25.08</v>
      </c>
      <c r="O46">
        <f t="shared" si="10"/>
        <v>0</v>
      </c>
      <c r="R46" s="2">
        <v>5.13</v>
      </c>
      <c r="S46" s="26">
        <f t="shared" si="12"/>
        <v>37246.453921348882</v>
      </c>
      <c r="V46">
        <f>W46</f>
        <v>0.5</v>
      </c>
      <c r="W46">
        <v>0.5</v>
      </c>
      <c r="X46">
        <v>114592</v>
      </c>
    </row>
    <row r="47" spans="2:25" ht="15.75" x14ac:dyDescent="0.25">
      <c r="K47" s="1">
        <v>1.9</v>
      </c>
      <c r="L47" s="1">
        <f t="shared" si="3"/>
        <v>9.5000000000000001E-2</v>
      </c>
      <c r="M47" s="1">
        <f t="shared" si="4"/>
        <v>2.508</v>
      </c>
      <c r="N47" s="3">
        <f t="shared" si="5"/>
        <v>25.08</v>
      </c>
      <c r="O47">
        <f t="shared" si="10"/>
        <v>0</v>
      </c>
      <c r="R47" s="2">
        <v>5.14</v>
      </c>
      <c r="S47" s="26">
        <f t="shared" si="12"/>
        <v>40112.28816289005</v>
      </c>
    </row>
    <row r="48" spans="2:25" ht="15.75" x14ac:dyDescent="0.25">
      <c r="K48" s="1">
        <v>1.95</v>
      </c>
      <c r="L48" s="1">
        <f t="shared" si="3"/>
        <v>9.7500000000000003E-2</v>
      </c>
      <c r="M48" s="1">
        <f t="shared" si="4"/>
        <v>2.5089999999999999</v>
      </c>
      <c r="N48" s="3">
        <f t="shared" si="5"/>
        <v>25.09</v>
      </c>
      <c r="O48">
        <f t="shared" si="10"/>
        <v>1.0000000000001563E-2</v>
      </c>
    </row>
    <row r="49" spans="11:26" ht="15.75" x14ac:dyDescent="0.25">
      <c r="K49" s="1">
        <v>2</v>
      </c>
      <c r="L49" s="1">
        <f t="shared" si="3"/>
        <v>0.1</v>
      </c>
      <c r="M49" s="1">
        <f t="shared" si="4"/>
        <v>2.5089999999999999</v>
      </c>
      <c r="N49" s="3">
        <f t="shared" si="5"/>
        <v>25.09</v>
      </c>
      <c r="O49">
        <f t="shared" si="10"/>
        <v>0</v>
      </c>
    </row>
    <row r="50" spans="11:26" ht="15.75" x14ac:dyDescent="0.25">
      <c r="K50" s="1">
        <v>2.0499999999999998</v>
      </c>
      <c r="L50" s="1">
        <f t="shared" si="3"/>
        <v>0.10249999999999999</v>
      </c>
      <c r="M50" s="1">
        <f t="shared" si="4"/>
        <v>2.5089999999999999</v>
      </c>
      <c r="N50" s="3">
        <f t="shared" si="5"/>
        <v>25.09</v>
      </c>
      <c r="O50">
        <f t="shared" si="10"/>
        <v>0</v>
      </c>
    </row>
    <row r="51" spans="11:26" ht="15.75" x14ac:dyDescent="0.25">
      <c r="K51" s="1">
        <v>2.1</v>
      </c>
      <c r="L51" s="1">
        <f t="shared" si="3"/>
        <v>0.105</v>
      </c>
      <c r="M51" s="1">
        <f t="shared" si="4"/>
        <v>2.5089999999999999</v>
      </c>
      <c r="N51" s="3">
        <f t="shared" si="5"/>
        <v>25.09</v>
      </c>
      <c r="O51">
        <f t="shared" si="10"/>
        <v>0</v>
      </c>
      <c r="W51">
        <f>57.296/(0.1*500)</f>
        <v>1.14592</v>
      </c>
    </row>
    <row r="52" spans="11:26" ht="15.75" x14ac:dyDescent="0.25">
      <c r="K52" s="1">
        <v>2.15</v>
      </c>
      <c r="L52" s="1">
        <f t="shared" si="3"/>
        <v>0.1075</v>
      </c>
      <c r="M52" s="1">
        <f t="shared" si="4"/>
        <v>2.5089999999999999</v>
      </c>
      <c r="N52" s="3">
        <f t="shared" si="5"/>
        <v>25.09</v>
      </c>
      <c r="O52">
        <f t="shared" si="10"/>
        <v>0</v>
      </c>
    </row>
    <row r="53" spans="11:26" ht="15.75" x14ac:dyDescent="0.25">
      <c r="K53" s="1">
        <v>2.2000000000000002</v>
      </c>
      <c r="L53" s="1">
        <f t="shared" si="3"/>
        <v>0.11000000000000001</v>
      </c>
      <c r="M53" s="1">
        <f t="shared" si="4"/>
        <v>2.5099999999999998</v>
      </c>
      <c r="N53" s="3">
        <f t="shared" si="5"/>
        <v>25.099999999999998</v>
      </c>
      <c r="O53">
        <f t="shared" si="10"/>
        <v>9.9999999999980105E-3</v>
      </c>
    </row>
    <row r="54" spans="11:26" ht="15.75" x14ac:dyDescent="0.25">
      <c r="K54" s="1">
        <v>2.25</v>
      </c>
      <c r="L54" s="1">
        <f t="shared" si="3"/>
        <v>0.1125</v>
      </c>
      <c r="M54" s="1">
        <f t="shared" si="4"/>
        <v>2.5099999999999998</v>
      </c>
      <c r="N54" s="3">
        <f t="shared" si="5"/>
        <v>25.099999999999998</v>
      </c>
      <c r="O54">
        <f t="shared" si="10"/>
        <v>0</v>
      </c>
    </row>
    <row r="55" spans="11:26" ht="15.75" x14ac:dyDescent="0.25">
      <c r="K55" s="1">
        <v>2.2999999999999998</v>
      </c>
      <c r="L55" s="1">
        <f t="shared" si="3"/>
        <v>0.11499999999999999</v>
      </c>
      <c r="M55" s="1">
        <f t="shared" si="4"/>
        <v>2.5099999999999998</v>
      </c>
      <c r="N55" s="3">
        <f t="shared" si="5"/>
        <v>25.099999999999998</v>
      </c>
      <c r="O55">
        <f t="shared" si="10"/>
        <v>0</v>
      </c>
    </row>
    <row r="56" spans="11:26" ht="16.5" thickBot="1" x14ac:dyDescent="0.3">
      <c r="K56" s="1">
        <v>2.35</v>
      </c>
      <c r="L56" s="1">
        <f t="shared" si="3"/>
        <v>0.11750000000000001</v>
      </c>
      <c r="M56" s="1">
        <f t="shared" si="4"/>
        <v>2.5099999999999998</v>
      </c>
      <c r="N56" s="3">
        <f t="shared" si="5"/>
        <v>25.099999999999998</v>
      </c>
      <c r="O56">
        <f t="shared" si="10"/>
        <v>0</v>
      </c>
    </row>
    <row r="57" spans="11:26" ht="16.5" thickBot="1" x14ac:dyDescent="0.3">
      <c r="K57" s="1">
        <v>2.4</v>
      </c>
      <c r="L57" s="1">
        <f t="shared" si="3"/>
        <v>0.12</v>
      </c>
      <c r="M57" s="1">
        <f t="shared" si="4"/>
        <v>2.5099999999999998</v>
      </c>
      <c r="N57" s="3">
        <f t="shared" si="5"/>
        <v>25.099999999999998</v>
      </c>
      <c r="O57">
        <f t="shared" si="10"/>
        <v>0</v>
      </c>
      <c r="Q57" s="33" t="s">
        <v>15</v>
      </c>
      <c r="R57" s="36" t="s">
        <v>18</v>
      </c>
      <c r="S57" s="37" t="s">
        <v>17</v>
      </c>
      <c r="U57" s="37" t="s">
        <v>18</v>
      </c>
      <c r="V57" s="37" t="s">
        <v>19</v>
      </c>
      <c r="X57" s="87" t="s">
        <v>48</v>
      </c>
      <c r="Y57" s="90">
        <v>4.8799999999999998E-3</v>
      </c>
      <c r="Z57" s="88" t="s">
        <v>49</v>
      </c>
    </row>
    <row r="58" spans="11:26" ht="16.5" thickBot="1" x14ac:dyDescent="0.3">
      <c r="K58" s="1">
        <v>2.4500000000000002</v>
      </c>
      <c r="L58" s="1">
        <f t="shared" si="3"/>
        <v>0.12250000000000001</v>
      </c>
      <c r="M58" s="1">
        <f t="shared" si="4"/>
        <v>2.5110000000000001</v>
      </c>
      <c r="N58" s="3">
        <f t="shared" si="5"/>
        <v>25.11</v>
      </c>
      <c r="O58">
        <f t="shared" si="10"/>
        <v>1.0000000000001563E-2</v>
      </c>
      <c r="Q58" s="34">
        <v>100</v>
      </c>
      <c r="R58" s="32">
        <f>(45-ACOS(SQRT((5+$Y$57)/10))*180/PI())/(0.1*Q58)*10^3 - ((45-ACOS(SQRT(5/10))*180/PI())/(0.1*Q58)*10^3)</f>
        <v>2.7960344841432061</v>
      </c>
      <c r="S58" s="30">
        <f>(R58/10)*100</f>
        <v>27.960344841432061</v>
      </c>
      <c r="U58" s="30">
        <f>(45-ACOS(SQRT(5.01/10))*180/PI())/(0.05*Q58)*10^3 - ((45-ACOS(SQRT(5/10))*180/PI())/(0.05*Q58)*10^3)</f>
        <v>11.45916354206804</v>
      </c>
      <c r="V58" s="30">
        <f>(U58/10)*100</f>
        <v>114.5916354206804</v>
      </c>
    </row>
    <row r="59" spans="11:26" ht="16.5" thickBot="1" x14ac:dyDescent="0.3">
      <c r="K59" s="1">
        <v>2.5</v>
      </c>
      <c r="L59" s="1">
        <f t="shared" si="3"/>
        <v>0.125</v>
      </c>
      <c r="M59" s="1">
        <f t="shared" si="4"/>
        <v>2.5110000000000001</v>
      </c>
      <c r="N59" s="3">
        <f t="shared" si="5"/>
        <v>25.11</v>
      </c>
      <c r="O59">
        <f t="shared" si="10"/>
        <v>0</v>
      </c>
      <c r="Q59" s="34">
        <v>150</v>
      </c>
      <c r="R59" s="32">
        <f t="shared" ref="R59:R65" si="13">(45-ACOS(SQRT((5+$Y$57)/10))*180/PI())/(0.1*Q59)*10^3 - ((45-ACOS(SQRT(5/10))*180/PI())/(0.1*Q59)*10^3)</f>
        <v>1.8640229894288041</v>
      </c>
      <c r="S59" s="30">
        <f t="shared" ref="S59:S96" si="14">(R59/10)*100</f>
        <v>18.640229894288041</v>
      </c>
      <c r="U59" s="30">
        <f t="shared" ref="U59:U96" si="15">(45-ACOS(SQRT(5.01/10))*180/PI())/(0.05*Q59)*10^3 - ((45-ACOS(SQRT(5/10))*180/PI())/(0.05*Q59)*10^3)</f>
        <v>7.6394423613786939</v>
      </c>
      <c r="V59" s="30">
        <f t="shared" ref="V59:V96" si="16">(U59/10)*100</f>
        <v>76.394423613786941</v>
      </c>
    </row>
    <row r="60" spans="11:26" ht="16.5" thickBot="1" x14ac:dyDescent="0.3">
      <c r="K60" s="1">
        <v>2.5499999999999998</v>
      </c>
      <c r="L60" s="1">
        <f t="shared" si="3"/>
        <v>0.1275</v>
      </c>
      <c r="M60" s="1">
        <f t="shared" si="4"/>
        <v>2.5110000000000001</v>
      </c>
      <c r="N60" s="3">
        <f t="shared" si="5"/>
        <v>25.11</v>
      </c>
      <c r="O60">
        <f t="shared" si="10"/>
        <v>0</v>
      </c>
      <c r="Q60" s="34">
        <v>200</v>
      </c>
      <c r="R60" s="32">
        <f t="shared" si="13"/>
        <v>1.3980172420716031</v>
      </c>
      <c r="S60" s="30">
        <f t="shared" si="14"/>
        <v>13.980172420716031</v>
      </c>
      <c r="U60" s="30">
        <f t="shared" si="15"/>
        <v>5.7295817710340202</v>
      </c>
      <c r="V60" s="30">
        <f t="shared" si="16"/>
        <v>57.295817710340202</v>
      </c>
    </row>
    <row r="61" spans="11:26" ht="16.5" thickBot="1" x14ac:dyDescent="0.3">
      <c r="K61" s="1">
        <v>2.6</v>
      </c>
      <c r="L61" s="1">
        <f t="shared" si="3"/>
        <v>0.13</v>
      </c>
      <c r="M61" s="1">
        <f t="shared" si="4"/>
        <v>2.5110000000000001</v>
      </c>
      <c r="N61" s="3">
        <f t="shared" si="5"/>
        <v>25.11</v>
      </c>
      <c r="O61">
        <f t="shared" si="10"/>
        <v>0</v>
      </c>
      <c r="Q61" s="34">
        <v>250</v>
      </c>
      <c r="R61" s="32">
        <f t="shared" si="13"/>
        <v>1.1184137936572824</v>
      </c>
      <c r="S61" s="30">
        <f t="shared" si="14"/>
        <v>11.184137936572824</v>
      </c>
      <c r="U61" s="30">
        <f t="shared" si="15"/>
        <v>4.5836654168272162</v>
      </c>
      <c r="V61" s="30">
        <f t="shared" si="16"/>
        <v>45.836654168272162</v>
      </c>
    </row>
    <row r="62" spans="11:26" ht="16.5" thickBot="1" x14ac:dyDescent="0.3">
      <c r="K62" s="1">
        <v>2.65</v>
      </c>
      <c r="L62" s="1">
        <f t="shared" si="3"/>
        <v>0.13250000000000001</v>
      </c>
      <c r="M62" s="1">
        <f t="shared" si="4"/>
        <v>2.512</v>
      </c>
      <c r="N62" s="3">
        <f t="shared" si="5"/>
        <v>25.12</v>
      </c>
      <c r="O62">
        <f t="shared" si="10"/>
        <v>1.0000000000001563E-2</v>
      </c>
      <c r="Q62" s="34">
        <v>300</v>
      </c>
      <c r="R62" s="32">
        <f t="shared" si="13"/>
        <v>0.93201149471440203</v>
      </c>
      <c r="S62" s="30">
        <f t="shared" si="14"/>
        <v>9.3201149471440203</v>
      </c>
      <c r="U62" s="30">
        <f t="shared" si="15"/>
        <v>3.819721180689347</v>
      </c>
      <c r="V62" s="30">
        <f t="shared" si="16"/>
        <v>38.197211806893471</v>
      </c>
    </row>
    <row r="63" spans="11:26" ht="16.5" thickBot="1" x14ac:dyDescent="0.3">
      <c r="K63" s="1">
        <v>2.7</v>
      </c>
      <c r="L63" s="1">
        <f t="shared" si="3"/>
        <v>0.13500000000000001</v>
      </c>
      <c r="M63" s="1">
        <f t="shared" si="4"/>
        <v>2.512</v>
      </c>
      <c r="N63" s="3">
        <f t="shared" si="5"/>
        <v>25.12</v>
      </c>
      <c r="O63">
        <f t="shared" si="10"/>
        <v>0</v>
      </c>
      <c r="Q63" s="34">
        <v>350</v>
      </c>
      <c r="R63" s="32">
        <f t="shared" si="13"/>
        <v>0.79886699546948736</v>
      </c>
      <c r="S63" s="30">
        <f t="shared" si="14"/>
        <v>7.9886699546948741</v>
      </c>
      <c r="U63" s="30">
        <f t="shared" si="15"/>
        <v>3.2740467263051545</v>
      </c>
      <c r="V63" s="30">
        <f t="shared" si="16"/>
        <v>32.740467263051542</v>
      </c>
    </row>
    <row r="64" spans="11:26" ht="16.5" thickBot="1" x14ac:dyDescent="0.3">
      <c r="K64" s="1">
        <v>2.75</v>
      </c>
      <c r="L64" s="1">
        <f t="shared" si="3"/>
        <v>0.13750000000000001</v>
      </c>
      <c r="M64" s="1">
        <f t="shared" si="4"/>
        <v>2.512</v>
      </c>
      <c r="N64" s="3">
        <f t="shared" si="5"/>
        <v>25.12</v>
      </c>
      <c r="O64">
        <f t="shared" si="10"/>
        <v>0</v>
      </c>
      <c r="Q64" s="34">
        <v>400</v>
      </c>
      <c r="R64" s="32">
        <f t="shared" si="13"/>
        <v>0.69900862103580153</v>
      </c>
      <c r="S64" s="30">
        <f t="shared" si="14"/>
        <v>6.9900862103580153</v>
      </c>
      <c r="U64" s="30">
        <f t="shared" si="15"/>
        <v>2.8647908855170101</v>
      </c>
      <c r="V64" s="30">
        <f t="shared" si="16"/>
        <v>28.647908855170101</v>
      </c>
    </row>
    <row r="65" spans="11:22" ht="16.5" thickBot="1" x14ac:dyDescent="0.3">
      <c r="K65" s="1">
        <v>2.8</v>
      </c>
      <c r="L65" s="1">
        <f t="shared" si="3"/>
        <v>0.14000000000000001</v>
      </c>
      <c r="M65" s="1">
        <f t="shared" si="4"/>
        <v>2.512</v>
      </c>
      <c r="N65" s="3">
        <f t="shared" si="5"/>
        <v>25.12</v>
      </c>
      <c r="O65">
        <f t="shared" si="10"/>
        <v>0</v>
      </c>
      <c r="Q65" s="34">
        <v>450</v>
      </c>
      <c r="R65" s="32">
        <f t="shared" si="13"/>
        <v>0.62134099647626806</v>
      </c>
      <c r="S65" s="30">
        <f t="shared" si="14"/>
        <v>6.2134099647626808</v>
      </c>
      <c r="U65" s="30">
        <f t="shared" si="15"/>
        <v>2.5464807871262312</v>
      </c>
      <c r="V65" s="30">
        <f t="shared" si="16"/>
        <v>25.464807871262312</v>
      </c>
    </row>
    <row r="66" spans="11:22" ht="16.5" thickBot="1" x14ac:dyDescent="0.3">
      <c r="K66" s="1">
        <v>2.85</v>
      </c>
      <c r="L66" s="1">
        <f t="shared" si="3"/>
        <v>0.14250000000000002</v>
      </c>
      <c r="M66" s="1">
        <f t="shared" si="4"/>
        <v>2.512</v>
      </c>
      <c r="N66" s="3">
        <f t="shared" si="5"/>
        <v>25.12</v>
      </c>
      <c r="O66">
        <f t="shared" si="10"/>
        <v>0</v>
      </c>
      <c r="Q66" s="34">
        <v>500</v>
      </c>
      <c r="R66" s="32">
        <f t="shared" ref="R66:R96" si="17">(45-ACOS(SQRT((5+$Y$57)/10))*180/PI())/(0.1*Q66)*10^3 - ((45-ACOS(SQRT(5/10))*180/PI())/(0.1*Q66)*10^3)</f>
        <v>0.55920689682864122</v>
      </c>
      <c r="S66" s="30">
        <f t="shared" si="14"/>
        <v>5.5920689682864122</v>
      </c>
      <c r="U66" s="30">
        <f t="shared" si="15"/>
        <v>2.2918327084136081</v>
      </c>
      <c r="V66" s="30">
        <f t="shared" si="16"/>
        <v>22.918327084136081</v>
      </c>
    </row>
    <row r="67" spans="11:22" ht="16.5" thickBot="1" x14ac:dyDescent="0.3">
      <c r="K67" s="1">
        <v>2.9</v>
      </c>
      <c r="L67" s="1">
        <f t="shared" si="3"/>
        <v>0.14499999999999999</v>
      </c>
      <c r="M67" s="1">
        <f t="shared" si="4"/>
        <v>2.5129999999999999</v>
      </c>
      <c r="N67" s="3">
        <f t="shared" si="5"/>
        <v>25.13</v>
      </c>
      <c r="O67">
        <f t="shared" si="10"/>
        <v>9.9999999999980105E-3</v>
      </c>
      <c r="Q67" s="35">
        <v>550</v>
      </c>
      <c r="R67" s="32">
        <f t="shared" si="17"/>
        <v>0.50836990620785572</v>
      </c>
      <c r="S67" s="31">
        <f t="shared" si="14"/>
        <v>5.0836990620785576</v>
      </c>
      <c r="T67" s="29"/>
      <c r="U67" s="30">
        <f t="shared" si="15"/>
        <v>2.0834842803760072</v>
      </c>
      <c r="V67" s="30">
        <f t="shared" si="16"/>
        <v>20.834842803760072</v>
      </c>
    </row>
    <row r="68" spans="11:22" ht="16.5" thickBot="1" x14ac:dyDescent="0.3">
      <c r="K68" s="1">
        <v>2.95</v>
      </c>
      <c r="L68" s="1">
        <f t="shared" si="3"/>
        <v>0.14749999999999999</v>
      </c>
      <c r="M68" s="1">
        <f t="shared" si="4"/>
        <v>2.5129999999999999</v>
      </c>
      <c r="N68" s="3">
        <f t="shared" si="5"/>
        <v>25.13</v>
      </c>
      <c r="O68">
        <f t="shared" si="10"/>
        <v>0</v>
      </c>
      <c r="Q68" s="34">
        <v>600</v>
      </c>
      <c r="R68" s="32">
        <f t="shared" si="17"/>
        <v>0.46600574735720102</v>
      </c>
      <c r="S68" s="30">
        <f t="shared" si="14"/>
        <v>4.6600574735720102</v>
      </c>
      <c r="T68" s="29"/>
      <c r="U68" s="30">
        <f t="shared" si="15"/>
        <v>1.9098605903446735</v>
      </c>
      <c r="V68" s="30">
        <f t="shared" si="16"/>
        <v>19.098605903446735</v>
      </c>
    </row>
    <row r="69" spans="11:22" ht="16.5" thickBot="1" x14ac:dyDescent="0.3">
      <c r="K69" s="1">
        <v>3</v>
      </c>
      <c r="L69" s="1">
        <f t="shared" si="3"/>
        <v>0.15</v>
      </c>
      <c r="M69" s="1">
        <f t="shared" si="4"/>
        <v>2.5129999999999999</v>
      </c>
      <c r="N69" s="3">
        <f t="shared" si="5"/>
        <v>25.13</v>
      </c>
      <c r="O69">
        <f t="shared" si="10"/>
        <v>0</v>
      </c>
      <c r="Q69" s="34">
        <v>650</v>
      </c>
      <c r="R69" s="32">
        <f t="shared" si="17"/>
        <v>0.43015915140664707</v>
      </c>
      <c r="S69" s="30">
        <f t="shared" si="14"/>
        <v>4.3015915140664704</v>
      </c>
      <c r="T69" s="29"/>
      <c r="U69" s="30">
        <f t="shared" si="15"/>
        <v>1.7629482372412371</v>
      </c>
      <c r="V69" s="30">
        <f t="shared" si="16"/>
        <v>17.629482372412369</v>
      </c>
    </row>
    <row r="70" spans="11:22" ht="16.5" thickBot="1" x14ac:dyDescent="0.3">
      <c r="K70" s="1">
        <v>3.05</v>
      </c>
      <c r="L70" s="1">
        <f t="shared" si="3"/>
        <v>0.1525</v>
      </c>
      <c r="M70" s="1">
        <f t="shared" si="4"/>
        <v>2.5129999999999999</v>
      </c>
      <c r="N70" s="3">
        <f t="shared" si="5"/>
        <v>25.13</v>
      </c>
      <c r="O70">
        <f t="shared" si="10"/>
        <v>0</v>
      </c>
      <c r="Q70" s="34">
        <v>700</v>
      </c>
      <c r="R70" s="32">
        <f t="shared" si="17"/>
        <v>0.39943349773474368</v>
      </c>
      <c r="S70" s="30">
        <f t="shared" si="14"/>
        <v>3.994334977347437</v>
      </c>
      <c r="T70" s="29"/>
      <c r="U70" s="30">
        <f t="shared" si="15"/>
        <v>1.6370233631525772</v>
      </c>
      <c r="V70" s="30">
        <f t="shared" si="16"/>
        <v>16.370233631525771</v>
      </c>
    </row>
    <row r="71" spans="11:22" ht="16.5" thickBot="1" x14ac:dyDescent="0.3">
      <c r="K71" s="1">
        <v>3.1</v>
      </c>
      <c r="L71" s="1">
        <f t="shared" si="3"/>
        <v>0.155</v>
      </c>
      <c r="M71" s="1">
        <f t="shared" si="4"/>
        <v>2.5139999999999998</v>
      </c>
      <c r="N71" s="3">
        <f t="shared" si="5"/>
        <v>25.139999999999997</v>
      </c>
      <c r="O71">
        <f t="shared" si="10"/>
        <v>9.9999999999980105E-3</v>
      </c>
      <c r="Q71" s="34">
        <v>750</v>
      </c>
      <c r="R71" s="32">
        <f t="shared" si="17"/>
        <v>0.37280459788576076</v>
      </c>
      <c r="S71" s="30">
        <f t="shared" si="14"/>
        <v>3.7280459788576072</v>
      </c>
      <c r="T71" s="29"/>
      <c r="U71" s="30">
        <f t="shared" si="15"/>
        <v>1.5278884722757389</v>
      </c>
      <c r="V71" s="30">
        <f t="shared" si="16"/>
        <v>15.278884722757388</v>
      </c>
    </row>
    <row r="72" spans="11:22" ht="16.5" thickBot="1" x14ac:dyDescent="0.3">
      <c r="K72" s="1">
        <v>3.15</v>
      </c>
      <c r="L72" s="1">
        <f t="shared" si="3"/>
        <v>0.1575</v>
      </c>
      <c r="M72" s="1">
        <f t="shared" si="4"/>
        <v>2.5139999999999998</v>
      </c>
      <c r="N72" s="3">
        <f t="shared" si="5"/>
        <v>25.139999999999997</v>
      </c>
      <c r="O72">
        <f t="shared" si="10"/>
        <v>0</v>
      </c>
      <c r="Q72" s="34">
        <v>800</v>
      </c>
      <c r="R72" s="32">
        <f t="shared" si="17"/>
        <v>0.34950431051790076</v>
      </c>
      <c r="S72" s="30">
        <f t="shared" si="14"/>
        <v>3.4950431051790076</v>
      </c>
      <c r="T72" s="29"/>
      <c r="U72" s="30">
        <f t="shared" si="15"/>
        <v>1.4323954427585051</v>
      </c>
      <c r="V72" s="30">
        <f t="shared" si="16"/>
        <v>14.323954427585051</v>
      </c>
    </row>
    <row r="73" spans="11:22" ht="16.5" thickBot="1" x14ac:dyDescent="0.3">
      <c r="K73" s="1">
        <v>3.2</v>
      </c>
      <c r="L73" s="1">
        <f t="shared" si="3"/>
        <v>0.16</v>
      </c>
      <c r="M73" s="1">
        <f t="shared" si="4"/>
        <v>2.5139999999999998</v>
      </c>
      <c r="N73" s="3">
        <f t="shared" si="5"/>
        <v>25.139999999999997</v>
      </c>
      <c r="O73">
        <f t="shared" si="10"/>
        <v>0</v>
      </c>
      <c r="Q73" s="34">
        <v>850</v>
      </c>
      <c r="R73" s="32">
        <f t="shared" si="17"/>
        <v>0.32894523342861243</v>
      </c>
      <c r="S73" s="30">
        <f t="shared" si="14"/>
        <v>3.2894523342861239</v>
      </c>
      <c r="T73" s="29"/>
      <c r="U73" s="30">
        <f t="shared" si="15"/>
        <v>1.3481368873021224</v>
      </c>
      <c r="V73" s="30">
        <f t="shared" si="16"/>
        <v>13.481368873021223</v>
      </c>
    </row>
    <row r="74" spans="11:22" ht="16.5" thickBot="1" x14ac:dyDescent="0.3">
      <c r="K74" s="1">
        <v>3.25</v>
      </c>
      <c r="L74" s="1">
        <f t="shared" si="3"/>
        <v>0.16250000000000001</v>
      </c>
      <c r="M74" s="1">
        <f t="shared" si="4"/>
        <v>2.5139999999999998</v>
      </c>
      <c r="N74" s="3">
        <f t="shared" si="5"/>
        <v>25.139999999999997</v>
      </c>
      <c r="O74">
        <f t="shared" si="10"/>
        <v>0</v>
      </c>
      <c r="Q74" s="34">
        <v>900</v>
      </c>
      <c r="R74" s="32">
        <f t="shared" si="17"/>
        <v>0.31067049823813403</v>
      </c>
      <c r="S74" s="30">
        <f t="shared" si="14"/>
        <v>3.1067049823813404</v>
      </c>
      <c r="T74" s="29"/>
      <c r="U74" s="30">
        <f t="shared" si="15"/>
        <v>1.2732403935631156</v>
      </c>
      <c r="V74" s="30">
        <f t="shared" si="16"/>
        <v>12.732403935631156</v>
      </c>
    </row>
    <row r="75" spans="11:22" ht="16.5" thickBot="1" x14ac:dyDescent="0.3">
      <c r="K75" s="1">
        <v>3.3</v>
      </c>
      <c r="L75" s="1">
        <f t="shared" ref="L75:L138" si="18">2*10^-2*2500*K75*10^-3</f>
        <v>0.16500000000000001</v>
      </c>
      <c r="M75" s="1">
        <f t="shared" ref="M75:M138" si="19">ROUND(5*COS((45-L75)*PI()/180)^2,3)</f>
        <v>2.5139999999999998</v>
      </c>
      <c r="N75" s="3">
        <f t="shared" ref="N75:N139" si="20">M75*10</f>
        <v>25.139999999999997</v>
      </c>
      <c r="O75">
        <f t="shared" si="10"/>
        <v>0</v>
      </c>
      <c r="Q75" s="34">
        <v>950</v>
      </c>
      <c r="R75" s="32">
        <f t="shared" si="17"/>
        <v>0.29431941938349537</v>
      </c>
      <c r="S75" s="30">
        <f t="shared" si="14"/>
        <v>2.9431941938349535</v>
      </c>
      <c r="T75" s="29"/>
      <c r="U75" s="30">
        <f t="shared" si="15"/>
        <v>1.2062277412703202</v>
      </c>
      <c r="V75" s="30">
        <f t="shared" si="16"/>
        <v>12.062277412703201</v>
      </c>
    </row>
    <row r="76" spans="11:22" ht="16.5" thickBot="1" x14ac:dyDescent="0.3">
      <c r="K76" s="1">
        <v>3.35</v>
      </c>
      <c r="L76" s="1">
        <f t="shared" si="18"/>
        <v>0.16750000000000001</v>
      </c>
      <c r="M76" s="1">
        <f t="shared" si="19"/>
        <v>2.5150000000000001</v>
      </c>
      <c r="N76" s="3">
        <f t="shared" si="20"/>
        <v>25.150000000000002</v>
      </c>
      <c r="O76">
        <f t="shared" ref="O76:O139" si="21">N76-N75</f>
        <v>1.0000000000005116E-2</v>
      </c>
      <c r="Q76" s="34">
        <v>1000</v>
      </c>
      <c r="R76" s="32">
        <f t="shared" si="17"/>
        <v>0.27960344841432061</v>
      </c>
      <c r="S76" s="30">
        <f t="shared" si="14"/>
        <v>2.7960344841432061</v>
      </c>
      <c r="T76" s="29"/>
      <c r="U76" s="30">
        <f t="shared" si="15"/>
        <v>1.145916354206804</v>
      </c>
      <c r="V76" s="30">
        <f t="shared" si="16"/>
        <v>11.45916354206804</v>
      </c>
    </row>
    <row r="77" spans="11:22" ht="16.5" thickBot="1" x14ac:dyDescent="0.3">
      <c r="K77" s="1">
        <v>3.4</v>
      </c>
      <c r="L77" s="1">
        <f t="shared" si="18"/>
        <v>0.17</v>
      </c>
      <c r="M77" s="1">
        <f t="shared" si="19"/>
        <v>2.5150000000000001</v>
      </c>
      <c r="N77" s="3">
        <f t="shared" si="20"/>
        <v>25.150000000000002</v>
      </c>
      <c r="O77">
        <f t="shared" si="21"/>
        <v>0</v>
      </c>
      <c r="Q77" s="34">
        <v>1050</v>
      </c>
      <c r="R77" s="32">
        <f t="shared" si="17"/>
        <v>0.26628899848982918</v>
      </c>
      <c r="S77" s="30">
        <f t="shared" si="14"/>
        <v>2.6628899848982917</v>
      </c>
      <c r="T77" s="29"/>
      <c r="U77" s="30">
        <f t="shared" si="15"/>
        <v>1.0913489087683845</v>
      </c>
      <c r="V77" s="30">
        <f t="shared" si="16"/>
        <v>10.913489087683844</v>
      </c>
    </row>
    <row r="78" spans="11:22" ht="16.5" thickBot="1" x14ac:dyDescent="0.3">
      <c r="K78" s="1">
        <v>3.45</v>
      </c>
      <c r="L78" s="1">
        <f t="shared" si="18"/>
        <v>0.17250000000000001</v>
      </c>
      <c r="M78" s="1">
        <f t="shared" si="19"/>
        <v>2.5150000000000001</v>
      </c>
      <c r="N78" s="3">
        <f t="shared" si="20"/>
        <v>25.150000000000002</v>
      </c>
      <c r="O78">
        <f t="shared" si="21"/>
        <v>0</v>
      </c>
      <c r="Q78" s="34">
        <v>1100</v>
      </c>
      <c r="R78" s="32">
        <f t="shared" si="17"/>
        <v>0.25418495310392786</v>
      </c>
      <c r="S78" s="30">
        <f t="shared" si="14"/>
        <v>2.5418495310392788</v>
      </c>
      <c r="T78" s="29"/>
      <c r="U78" s="30">
        <f t="shared" si="15"/>
        <v>1.0417421401880036</v>
      </c>
      <c r="V78" s="30">
        <f t="shared" si="16"/>
        <v>10.417421401880036</v>
      </c>
    </row>
    <row r="79" spans="11:22" ht="16.5" thickBot="1" x14ac:dyDescent="0.3">
      <c r="K79" s="1">
        <v>3.5</v>
      </c>
      <c r="L79" s="1">
        <f t="shared" si="18"/>
        <v>0.17500000000000002</v>
      </c>
      <c r="M79" s="1">
        <f t="shared" si="19"/>
        <v>2.5150000000000001</v>
      </c>
      <c r="N79" s="3">
        <f t="shared" si="20"/>
        <v>25.150000000000002</v>
      </c>
      <c r="O79">
        <f t="shared" si="21"/>
        <v>0</v>
      </c>
      <c r="Q79" s="34">
        <v>1150</v>
      </c>
      <c r="R79" s="32">
        <f t="shared" si="17"/>
        <v>0.24313343340375704</v>
      </c>
      <c r="S79" s="30">
        <f t="shared" si="14"/>
        <v>2.4313343340375706</v>
      </c>
      <c r="T79" s="29"/>
      <c r="U79" s="30">
        <f t="shared" si="15"/>
        <v>0.99644900365809053</v>
      </c>
      <c r="V79" s="30">
        <f t="shared" si="16"/>
        <v>9.964490036580905</v>
      </c>
    </row>
    <row r="80" spans="11:22" ht="16.5" thickBot="1" x14ac:dyDescent="0.3">
      <c r="K80" s="1">
        <v>3.55</v>
      </c>
      <c r="L80" s="1">
        <f t="shared" si="18"/>
        <v>0.17749999999999999</v>
      </c>
      <c r="M80" s="1">
        <f t="shared" si="19"/>
        <v>2.5150000000000001</v>
      </c>
      <c r="N80" s="3">
        <f t="shared" si="20"/>
        <v>25.150000000000002</v>
      </c>
      <c r="O80">
        <f t="shared" si="21"/>
        <v>0</v>
      </c>
      <c r="Q80" s="34">
        <v>1200</v>
      </c>
      <c r="R80" s="32">
        <f t="shared" si="17"/>
        <v>0.23300287367860051</v>
      </c>
      <c r="S80" s="30">
        <f t="shared" si="14"/>
        <v>2.3300287367860051</v>
      </c>
      <c r="T80" s="29"/>
      <c r="U80" s="30">
        <f t="shared" si="15"/>
        <v>0.95493029517233674</v>
      </c>
      <c r="V80" s="30">
        <f t="shared" si="16"/>
        <v>9.5493029517233676</v>
      </c>
    </row>
    <row r="81" spans="11:22" ht="16.5" thickBot="1" x14ac:dyDescent="0.3">
      <c r="K81" s="1">
        <v>3.6</v>
      </c>
      <c r="L81" s="1">
        <f t="shared" si="18"/>
        <v>0.18</v>
      </c>
      <c r="M81" s="1">
        <f t="shared" si="19"/>
        <v>2.516</v>
      </c>
      <c r="N81" s="3">
        <f t="shared" si="20"/>
        <v>25.16</v>
      </c>
      <c r="O81">
        <f t="shared" si="21"/>
        <v>9.9999999999980105E-3</v>
      </c>
      <c r="Q81" s="34">
        <v>1250</v>
      </c>
      <c r="R81" s="32">
        <f t="shared" si="17"/>
        <v>0.22368275873145649</v>
      </c>
      <c r="S81" s="30">
        <f t="shared" si="14"/>
        <v>2.2368275873145649</v>
      </c>
      <c r="T81" s="29"/>
      <c r="U81" s="30">
        <f t="shared" si="15"/>
        <v>0.91673308336544324</v>
      </c>
      <c r="V81" s="30">
        <f t="shared" si="16"/>
        <v>9.1673308336544324</v>
      </c>
    </row>
    <row r="82" spans="11:22" ht="16.5" thickBot="1" x14ac:dyDescent="0.3">
      <c r="K82" s="1">
        <v>3.65</v>
      </c>
      <c r="L82" s="1">
        <f t="shared" si="18"/>
        <v>0.1825</v>
      </c>
      <c r="M82" s="1">
        <f t="shared" si="19"/>
        <v>2.516</v>
      </c>
      <c r="N82" s="3">
        <f t="shared" si="20"/>
        <v>25.16</v>
      </c>
      <c r="O82">
        <f t="shared" si="21"/>
        <v>0</v>
      </c>
      <c r="Q82" s="34">
        <v>1300</v>
      </c>
      <c r="R82" s="32">
        <f t="shared" si="17"/>
        <v>0.21507957570332353</v>
      </c>
      <c r="S82" s="30">
        <f t="shared" si="14"/>
        <v>2.1507957570332352</v>
      </c>
      <c r="T82" s="29"/>
      <c r="U82" s="30">
        <f t="shared" si="15"/>
        <v>0.88147411862061853</v>
      </c>
      <c r="V82" s="30">
        <f t="shared" si="16"/>
        <v>8.8147411862061844</v>
      </c>
    </row>
    <row r="83" spans="11:22" ht="16.5" thickBot="1" x14ac:dyDescent="0.3">
      <c r="K83" s="1">
        <v>3.7</v>
      </c>
      <c r="L83" s="1">
        <f t="shared" si="18"/>
        <v>0.185</v>
      </c>
      <c r="M83" s="1">
        <f t="shared" si="19"/>
        <v>2.516</v>
      </c>
      <c r="N83" s="3">
        <f t="shared" si="20"/>
        <v>25.16</v>
      </c>
      <c r="O83">
        <f t="shared" si="21"/>
        <v>0</v>
      </c>
      <c r="Q83" s="34">
        <v>1350</v>
      </c>
      <c r="R83" s="32">
        <f t="shared" si="17"/>
        <v>0.20711366549208934</v>
      </c>
      <c r="S83" s="30">
        <f t="shared" si="14"/>
        <v>2.0711366549208932</v>
      </c>
      <c r="T83" s="29"/>
      <c r="U83" s="30">
        <f t="shared" si="15"/>
        <v>0.84882692904207713</v>
      </c>
      <c r="V83" s="30">
        <f t="shared" si="16"/>
        <v>8.4882692904207726</v>
      </c>
    </row>
    <row r="84" spans="11:22" ht="16.5" thickBot="1" x14ac:dyDescent="0.3">
      <c r="K84" s="1">
        <v>3.75</v>
      </c>
      <c r="L84" s="1">
        <f t="shared" si="18"/>
        <v>0.1875</v>
      </c>
      <c r="M84" s="1">
        <f t="shared" si="19"/>
        <v>2.516</v>
      </c>
      <c r="N84" s="3">
        <f t="shared" si="20"/>
        <v>25.16</v>
      </c>
      <c r="O84">
        <f t="shared" si="21"/>
        <v>0</v>
      </c>
      <c r="Q84" s="34">
        <v>1400</v>
      </c>
      <c r="R84" s="32">
        <f t="shared" si="17"/>
        <v>0.19971674886737184</v>
      </c>
      <c r="S84" s="30">
        <f t="shared" si="14"/>
        <v>1.9971674886737185</v>
      </c>
      <c r="T84" s="29"/>
      <c r="U84" s="30">
        <f t="shared" si="15"/>
        <v>0.81851168157628862</v>
      </c>
      <c r="V84" s="30">
        <f t="shared" si="16"/>
        <v>8.1851168157628855</v>
      </c>
    </row>
    <row r="85" spans="11:22" ht="16.5" thickBot="1" x14ac:dyDescent="0.3">
      <c r="K85" s="1">
        <v>3.8</v>
      </c>
      <c r="L85" s="1">
        <f t="shared" si="18"/>
        <v>0.19</v>
      </c>
      <c r="M85" s="1">
        <f t="shared" si="19"/>
        <v>2.5169999999999999</v>
      </c>
      <c r="N85" s="3">
        <f t="shared" si="20"/>
        <v>25.169999999999998</v>
      </c>
      <c r="O85">
        <f t="shared" si="21"/>
        <v>9.9999999999980105E-3</v>
      </c>
      <c r="Q85" s="34">
        <v>1450</v>
      </c>
      <c r="R85" s="32">
        <f t="shared" si="17"/>
        <v>0.19282996442366937</v>
      </c>
      <c r="S85" s="30">
        <f t="shared" si="14"/>
        <v>1.9282996442366938</v>
      </c>
      <c r="T85" s="29"/>
      <c r="U85" s="30">
        <f t="shared" si="15"/>
        <v>0.79028714083227858</v>
      </c>
      <c r="V85" s="30">
        <f t="shared" si="16"/>
        <v>7.9028714083227856</v>
      </c>
    </row>
    <row r="86" spans="11:22" ht="16.5" thickBot="1" x14ac:dyDescent="0.3">
      <c r="K86" s="1">
        <v>3.85</v>
      </c>
      <c r="L86" s="1">
        <f t="shared" si="18"/>
        <v>0.1925</v>
      </c>
      <c r="M86" s="1">
        <f t="shared" si="19"/>
        <v>2.5169999999999999</v>
      </c>
      <c r="N86" s="3">
        <f t="shared" si="20"/>
        <v>25.169999999999998</v>
      </c>
      <c r="O86">
        <f t="shared" si="21"/>
        <v>0</v>
      </c>
      <c r="Q86" s="34">
        <v>1500</v>
      </c>
      <c r="R86" s="32">
        <f t="shared" si="17"/>
        <v>0.18640229894288038</v>
      </c>
      <c r="S86" s="30">
        <f t="shared" si="14"/>
        <v>1.8640229894288036</v>
      </c>
      <c r="T86" s="29"/>
      <c r="U86" s="30">
        <f t="shared" si="15"/>
        <v>0.76394423613786944</v>
      </c>
      <c r="V86" s="30">
        <f t="shared" si="16"/>
        <v>7.6394423613786939</v>
      </c>
    </row>
    <row r="87" spans="11:22" ht="16.5" thickBot="1" x14ac:dyDescent="0.3">
      <c r="K87" s="1">
        <v>3.9</v>
      </c>
      <c r="L87" s="1">
        <f t="shared" si="18"/>
        <v>0.19500000000000001</v>
      </c>
      <c r="M87" s="1">
        <f t="shared" si="19"/>
        <v>2.5169999999999999</v>
      </c>
      <c r="N87" s="3">
        <f t="shared" si="20"/>
        <v>25.169999999999998</v>
      </c>
      <c r="O87">
        <f t="shared" si="21"/>
        <v>0</v>
      </c>
      <c r="Q87" s="34">
        <v>1550</v>
      </c>
      <c r="R87" s="32">
        <f t="shared" si="17"/>
        <v>0.18038932155762619</v>
      </c>
      <c r="S87" s="30">
        <f t="shared" si="14"/>
        <v>1.8038932155762619</v>
      </c>
      <c r="T87" s="29"/>
      <c r="U87" s="30">
        <f t="shared" si="15"/>
        <v>0.73930087368180897</v>
      </c>
      <c r="V87" s="30">
        <f t="shared" si="16"/>
        <v>7.3930087368180892</v>
      </c>
    </row>
    <row r="88" spans="11:22" ht="16.5" thickBot="1" x14ac:dyDescent="0.3">
      <c r="K88" s="1">
        <v>3.94999999999999</v>
      </c>
      <c r="L88" s="1">
        <f t="shared" si="18"/>
        <v>0.19749999999999948</v>
      </c>
      <c r="M88" s="1">
        <f t="shared" si="19"/>
        <v>2.5169999999999999</v>
      </c>
      <c r="N88" s="3">
        <f t="shared" si="20"/>
        <v>25.169999999999998</v>
      </c>
      <c r="O88">
        <f t="shared" si="21"/>
        <v>0</v>
      </c>
      <c r="Q88" s="34">
        <v>1600</v>
      </c>
      <c r="R88" s="32">
        <f t="shared" si="17"/>
        <v>0.17475215525895038</v>
      </c>
      <c r="S88" s="30">
        <f t="shared" si="14"/>
        <v>1.7475215525895038</v>
      </c>
      <c r="T88" s="29"/>
      <c r="U88" s="30">
        <f t="shared" si="15"/>
        <v>0.71619772137925253</v>
      </c>
      <c r="V88" s="30">
        <f t="shared" si="16"/>
        <v>7.1619772137925253</v>
      </c>
    </row>
    <row r="89" spans="11:22" ht="16.5" thickBot="1" x14ac:dyDescent="0.3">
      <c r="K89" s="1">
        <v>3.9999999999999898</v>
      </c>
      <c r="L89" s="1">
        <f t="shared" si="18"/>
        <v>0.19999999999999948</v>
      </c>
      <c r="M89" s="1">
        <f t="shared" si="19"/>
        <v>2.5169999999999999</v>
      </c>
      <c r="N89" s="3">
        <f t="shared" si="20"/>
        <v>25.169999999999998</v>
      </c>
      <c r="O89">
        <f t="shared" si="21"/>
        <v>0</v>
      </c>
      <c r="Q89" s="34">
        <v>1650</v>
      </c>
      <c r="R89" s="32">
        <f t="shared" si="17"/>
        <v>0.16945663540261854</v>
      </c>
      <c r="S89" s="30">
        <f t="shared" si="14"/>
        <v>1.6945663540261855</v>
      </c>
      <c r="T89" s="29"/>
      <c r="U89" s="30">
        <f t="shared" si="15"/>
        <v>0.69449476012533584</v>
      </c>
      <c r="V89" s="30">
        <f t="shared" si="16"/>
        <v>6.9449476012533582</v>
      </c>
    </row>
    <row r="90" spans="11:22" ht="16.5" thickBot="1" x14ac:dyDescent="0.3">
      <c r="K90" s="1">
        <v>4.0499999999999901</v>
      </c>
      <c r="L90" s="1">
        <f t="shared" si="18"/>
        <v>0.20249999999999949</v>
      </c>
      <c r="M90" s="1">
        <f t="shared" si="19"/>
        <v>2.5179999999999998</v>
      </c>
      <c r="N90" s="3">
        <f t="shared" si="20"/>
        <v>25.18</v>
      </c>
      <c r="O90">
        <f t="shared" si="21"/>
        <v>1.0000000000001563E-2</v>
      </c>
      <c r="Q90" s="34">
        <v>1700</v>
      </c>
      <c r="R90" s="32">
        <f t="shared" si="17"/>
        <v>0.16447261671430621</v>
      </c>
      <c r="S90" s="30">
        <f t="shared" si="14"/>
        <v>1.644726167143062</v>
      </c>
      <c r="T90" s="29"/>
      <c r="U90" s="30">
        <f t="shared" si="15"/>
        <v>0.67406844365106122</v>
      </c>
      <c r="V90" s="30">
        <f t="shared" si="16"/>
        <v>6.7406844365106116</v>
      </c>
    </row>
    <row r="91" spans="11:22" ht="16.5" thickBot="1" x14ac:dyDescent="0.3">
      <c r="K91" s="1">
        <v>4.0999999999999899</v>
      </c>
      <c r="L91" s="1">
        <f t="shared" si="18"/>
        <v>0.20499999999999949</v>
      </c>
      <c r="M91" s="1">
        <f t="shared" si="19"/>
        <v>2.5179999999999998</v>
      </c>
      <c r="N91" s="3">
        <f t="shared" si="20"/>
        <v>25.18</v>
      </c>
      <c r="O91">
        <f t="shared" si="21"/>
        <v>0</v>
      </c>
      <c r="Q91" s="34">
        <v>1750</v>
      </c>
      <c r="R91" s="32">
        <f t="shared" si="17"/>
        <v>0.15977339909389748</v>
      </c>
      <c r="S91" s="30">
        <f t="shared" si="14"/>
        <v>1.5977339909389747</v>
      </c>
      <c r="T91" s="29"/>
      <c r="U91" s="30">
        <f t="shared" si="15"/>
        <v>0.65480934526103096</v>
      </c>
      <c r="V91" s="30">
        <f t="shared" si="16"/>
        <v>6.5480934526103098</v>
      </c>
    </row>
    <row r="92" spans="11:22" ht="16.5" thickBot="1" x14ac:dyDescent="0.3">
      <c r="K92" s="1">
        <v>4.1499999999999897</v>
      </c>
      <c r="L92" s="1">
        <f t="shared" si="18"/>
        <v>0.20749999999999949</v>
      </c>
      <c r="M92" s="1">
        <f t="shared" si="19"/>
        <v>2.5179999999999998</v>
      </c>
      <c r="N92" s="3">
        <f t="shared" si="20"/>
        <v>25.18</v>
      </c>
      <c r="O92">
        <f t="shared" si="21"/>
        <v>0</v>
      </c>
      <c r="Q92" s="34">
        <v>1800</v>
      </c>
      <c r="R92" s="32">
        <f t="shared" si="17"/>
        <v>0.15533524911906701</v>
      </c>
      <c r="S92" s="30">
        <f t="shared" si="14"/>
        <v>1.5533524911906702</v>
      </c>
      <c r="T92" s="29"/>
      <c r="U92" s="30">
        <f t="shared" si="15"/>
        <v>0.63662019678155779</v>
      </c>
      <c r="V92" s="30">
        <f t="shared" si="16"/>
        <v>6.3662019678155781</v>
      </c>
    </row>
    <row r="93" spans="11:22" ht="16.5" thickBot="1" x14ac:dyDescent="0.3">
      <c r="K93" s="1">
        <v>4.1999999999999904</v>
      </c>
      <c r="L93" s="1">
        <f t="shared" si="18"/>
        <v>0.20999999999999952</v>
      </c>
      <c r="M93" s="1">
        <f t="shared" si="19"/>
        <v>2.5179999999999998</v>
      </c>
      <c r="N93" s="3">
        <f t="shared" si="20"/>
        <v>25.18</v>
      </c>
      <c r="O93">
        <f t="shared" si="21"/>
        <v>0</v>
      </c>
      <c r="Q93" s="34">
        <v>1850</v>
      </c>
      <c r="R93" s="32">
        <f t="shared" si="17"/>
        <v>0.15113699914287601</v>
      </c>
      <c r="S93" s="30">
        <f t="shared" si="14"/>
        <v>1.5113699914287602</v>
      </c>
      <c r="T93" s="29"/>
      <c r="U93" s="30">
        <f t="shared" si="15"/>
        <v>0.61941424551719138</v>
      </c>
      <c r="V93" s="30">
        <f t="shared" si="16"/>
        <v>6.1941424551719138</v>
      </c>
    </row>
    <row r="94" spans="11:22" ht="16.5" thickBot="1" x14ac:dyDescent="0.3">
      <c r="K94" s="1">
        <v>4.2499999999999902</v>
      </c>
      <c r="L94" s="1">
        <f t="shared" si="18"/>
        <v>0.21249999999999952</v>
      </c>
      <c r="M94" s="1">
        <f t="shared" si="19"/>
        <v>2.5190000000000001</v>
      </c>
      <c r="N94" s="3">
        <f t="shared" si="20"/>
        <v>25.19</v>
      </c>
      <c r="O94">
        <f t="shared" si="21"/>
        <v>1.0000000000001563E-2</v>
      </c>
      <c r="Q94" s="34">
        <v>1900</v>
      </c>
      <c r="R94" s="32">
        <f t="shared" si="17"/>
        <v>0.14715970969174769</v>
      </c>
      <c r="S94" s="30">
        <f t="shared" si="14"/>
        <v>1.4715970969174768</v>
      </c>
      <c r="T94" s="29"/>
      <c r="U94" s="30">
        <f t="shared" si="15"/>
        <v>0.60311387063516009</v>
      </c>
      <c r="V94" s="30">
        <f t="shared" si="16"/>
        <v>6.0311387063516007</v>
      </c>
    </row>
    <row r="95" spans="11:22" ht="16.5" thickBot="1" x14ac:dyDescent="0.3">
      <c r="K95" s="1">
        <v>4.2999999999999901</v>
      </c>
      <c r="L95" s="1">
        <f t="shared" si="18"/>
        <v>0.2149999999999995</v>
      </c>
      <c r="M95" s="1">
        <f t="shared" si="19"/>
        <v>2.5190000000000001</v>
      </c>
      <c r="N95" s="3">
        <f t="shared" si="20"/>
        <v>25.19</v>
      </c>
      <c r="O95">
        <f t="shared" si="21"/>
        <v>0</v>
      </c>
      <c r="Q95" s="34">
        <v>1950</v>
      </c>
      <c r="R95" s="32">
        <f t="shared" si="17"/>
        <v>0.14338638380221569</v>
      </c>
      <c r="S95" s="30">
        <f t="shared" si="14"/>
        <v>1.4338638380221569</v>
      </c>
      <c r="T95" s="29"/>
      <c r="U95" s="30">
        <f t="shared" si="15"/>
        <v>0.5876494124137458</v>
      </c>
      <c r="V95" s="30">
        <f t="shared" si="16"/>
        <v>5.8764941241374578</v>
      </c>
    </row>
    <row r="96" spans="11:22" ht="16.5" thickBot="1" x14ac:dyDescent="0.3">
      <c r="K96" s="1">
        <v>4.3499999999999899</v>
      </c>
      <c r="L96" s="1">
        <f t="shared" si="18"/>
        <v>0.2174999999999995</v>
      </c>
      <c r="M96" s="1">
        <f t="shared" si="19"/>
        <v>2.5190000000000001</v>
      </c>
      <c r="N96" s="3">
        <f t="shared" si="20"/>
        <v>25.19</v>
      </c>
      <c r="O96">
        <f t="shared" si="21"/>
        <v>0</v>
      </c>
      <c r="Q96" s="34">
        <v>2000</v>
      </c>
      <c r="R96" s="32">
        <f t="shared" si="17"/>
        <v>0.13980172420716031</v>
      </c>
      <c r="S96" s="30">
        <f t="shared" si="14"/>
        <v>1.3980172420716031</v>
      </c>
      <c r="T96" s="29"/>
      <c r="U96" s="30">
        <f t="shared" si="15"/>
        <v>0.57295817710340202</v>
      </c>
      <c r="V96" s="30">
        <f t="shared" si="16"/>
        <v>5.7295817710340202</v>
      </c>
    </row>
    <row r="97" spans="11:23" ht="15.75" x14ac:dyDescent="0.25">
      <c r="K97" s="1">
        <v>4.3999999999999897</v>
      </c>
      <c r="L97" s="1">
        <f t="shared" si="18"/>
        <v>0.2199999999999995</v>
      </c>
      <c r="M97" s="1">
        <f t="shared" si="19"/>
        <v>2.5190000000000001</v>
      </c>
      <c r="N97" s="3">
        <f t="shared" si="20"/>
        <v>25.19</v>
      </c>
      <c r="O97">
        <f t="shared" si="21"/>
        <v>0</v>
      </c>
    </row>
    <row r="98" spans="11:23" ht="15.75" x14ac:dyDescent="0.25">
      <c r="K98" s="1">
        <v>4.4499999999999904</v>
      </c>
      <c r="L98" s="1">
        <f t="shared" si="18"/>
        <v>0.22249999999999953</v>
      </c>
      <c r="M98" s="1">
        <f t="shared" si="19"/>
        <v>2.5190000000000001</v>
      </c>
      <c r="N98" s="3">
        <f t="shared" si="20"/>
        <v>25.19</v>
      </c>
      <c r="O98">
        <f t="shared" si="21"/>
        <v>0</v>
      </c>
    </row>
    <row r="99" spans="11:23" ht="15.75" x14ac:dyDescent="0.25">
      <c r="K99" s="1">
        <v>4.4999999999999902</v>
      </c>
      <c r="L99" s="1">
        <f t="shared" si="18"/>
        <v>0.22499999999999953</v>
      </c>
      <c r="M99" s="1">
        <f t="shared" si="19"/>
        <v>2.52</v>
      </c>
      <c r="N99" s="3">
        <f t="shared" si="20"/>
        <v>25.2</v>
      </c>
      <c r="O99">
        <f t="shared" si="21"/>
        <v>9.9999999999980105E-3</v>
      </c>
    </row>
    <row r="100" spans="11:23" ht="15.75" x14ac:dyDescent="0.25">
      <c r="K100" s="1">
        <v>4.5499999999999901</v>
      </c>
      <c r="L100" s="1">
        <f t="shared" si="18"/>
        <v>0.22749999999999948</v>
      </c>
      <c r="M100" s="1">
        <f t="shared" si="19"/>
        <v>2.52</v>
      </c>
      <c r="N100" s="3">
        <f t="shared" si="20"/>
        <v>25.2</v>
      </c>
      <c r="O100">
        <f t="shared" si="21"/>
        <v>0</v>
      </c>
    </row>
    <row r="101" spans="11:23" ht="15.75" x14ac:dyDescent="0.25">
      <c r="K101" s="1">
        <v>4.5999999999999899</v>
      </c>
      <c r="L101" s="1">
        <f t="shared" si="18"/>
        <v>0.22999999999999948</v>
      </c>
      <c r="M101" s="1">
        <f t="shared" si="19"/>
        <v>2.52</v>
      </c>
      <c r="N101" s="3">
        <f t="shared" si="20"/>
        <v>25.2</v>
      </c>
      <c r="O101">
        <f t="shared" si="21"/>
        <v>0</v>
      </c>
    </row>
    <row r="102" spans="11:23" ht="15.75" x14ac:dyDescent="0.25">
      <c r="K102" s="1">
        <v>4.6499999999999897</v>
      </c>
      <c r="L102" s="1">
        <f t="shared" si="18"/>
        <v>0.23249999999999948</v>
      </c>
      <c r="M102" s="1">
        <f t="shared" si="19"/>
        <v>2.52</v>
      </c>
      <c r="N102" s="3">
        <f t="shared" si="20"/>
        <v>25.2</v>
      </c>
      <c r="O102">
        <f t="shared" si="21"/>
        <v>0</v>
      </c>
    </row>
    <row r="103" spans="11:23" ht="15.75" x14ac:dyDescent="0.25">
      <c r="K103" s="1">
        <v>4.6999999999999904</v>
      </c>
      <c r="L103" s="1">
        <f t="shared" si="18"/>
        <v>0.23499999999999951</v>
      </c>
      <c r="M103" s="1">
        <f t="shared" si="19"/>
        <v>2.5209999999999999</v>
      </c>
      <c r="N103" s="3">
        <f t="shared" si="20"/>
        <v>25.21</v>
      </c>
      <c r="O103">
        <f t="shared" si="21"/>
        <v>1.0000000000001563E-2</v>
      </c>
    </row>
    <row r="104" spans="11:23" ht="15.75" x14ac:dyDescent="0.25">
      <c r="K104" s="1">
        <v>4.7499999999999902</v>
      </c>
      <c r="L104" s="1">
        <f t="shared" si="18"/>
        <v>0.23749999999999952</v>
      </c>
      <c r="M104" s="1">
        <f t="shared" si="19"/>
        <v>2.5209999999999999</v>
      </c>
      <c r="N104" s="3">
        <f t="shared" si="20"/>
        <v>25.21</v>
      </c>
      <c r="O104">
        <f t="shared" si="21"/>
        <v>0</v>
      </c>
      <c r="W104">
        <f>5.5*57.3</f>
        <v>315.14999999999998</v>
      </c>
    </row>
    <row r="105" spans="11:23" ht="15.75" x14ac:dyDescent="0.25">
      <c r="K105" s="1">
        <v>4.7999999999999901</v>
      </c>
      <c r="L105" s="1">
        <f t="shared" si="18"/>
        <v>0.23999999999999949</v>
      </c>
      <c r="M105" s="1">
        <f t="shared" si="19"/>
        <v>2.5209999999999999</v>
      </c>
      <c r="N105" s="3">
        <f t="shared" si="20"/>
        <v>25.21</v>
      </c>
      <c r="O105">
        <f t="shared" si="21"/>
        <v>0</v>
      </c>
    </row>
    <row r="106" spans="11:23" ht="15.75" x14ac:dyDescent="0.25">
      <c r="K106" s="1">
        <v>4.8499999999999899</v>
      </c>
      <c r="L106" s="1">
        <f t="shared" si="18"/>
        <v>0.24249999999999949</v>
      </c>
      <c r="M106" s="1">
        <f t="shared" si="19"/>
        <v>2.5209999999999999</v>
      </c>
      <c r="N106" s="3">
        <f t="shared" si="20"/>
        <v>25.21</v>
      </c>
      <c r="O106">
        <f t="shared" si="21"/>
        <v>0</v>
      </c>
    </row>
    <row r="107" spans="11:23" ht="15.75" x14ac:dyDescent="0.25">
      <c r="K107" s="1">
        <v>4.8999999999999897</v>
      </c>
      <c r="L107" s="1">
        <f t="shared" si="18"/>
        <v>0.2449999999999995</v>
      </c>
      <c r="M107" s="1">
        <f t="shared" si="19"/>
        <v>2.5209999999999999</v>
      </c>
      <c r="N107" s="3">
        <f t="shared" si="20"/>
        <v>25.21</v>
      </c>
      <c r="O107">
        <f t="shared" si="21"/>
        <v>0</v>
      </c>
    </row>
    <row r="108" spans="11:23" ht="15.75" x14ac:dyDescent="0.25">
      <c r="K108" s="1">
        <v>4.9499999999999904</v>
      </c>
      <c r="L108" s="1">
        <f t="shared" si="18"/>
        <v>0.24749999999999953</v>
      </c>
      <c r="M108" s="1">
        <f t="shared" si="19"/>
        <v>2.5219999999999998</v>
      </c>
      <c r="N108" s="3">
        <f t="shared" si="20"/>
        <v>25.22</v>
      </c>
      <c r="O108">
        <f t="shared" si="21"/>
        <v>9.9999999999980105E-3</v>
      </c>
      <c r="T108">
        <v>1</v>
      </c>
      <c r="U108">
        <f>1/(T108^2)</f>
        <v>1</v>
      </c>
    </row>
    <row r="109" spans="11:23" ht="15.75" x14ac:dyDescent="0.25">
      <c r="K109" s="1">
        <v>4.9999999999999902</v>
      </c>
      <c r="L109" s="1">
        <f t="shared" si="18"/>
        <v>0.24999999999999953</v>
      </c>
      <c r="M109" s="1">
        <f t="shared" si="19"/>
        <v>2.5219999999999998</v>
      </c>
      <c r="N109" s="3">
        <f t="shared" si="20"/>
        <v>25.22</v>
      </c>
      <c r="O109">
        <f t="shared" si="21"/>
        <v>0</v>
      </c>
      <c r="T109">
        <v>2</v>
      </c>
      <c r="U109">
        <f t="shared" ref="U109:U147" si="22">1/(T109^2)</f>
        <v>0.25</v>
      </c>
    </row>
    <row r="110" spans="11:23" ht="15.75" x14ac:dyDescent="0.25">
      <c r="K110" s="1">
        <v>5.0499999999999901</v>
      </c>
      <c r="L110" s="1">
        <f t="shared" si="18"/>
        <v>0.2524999999999995</v>
      </c>
      <c r="M110" s="1">
        <f t="shared" si="19"/>
        <v>2.5219999999999998</v>
      </c>
      <c r="N110" s="3">
        <f t="shared" si="20"/>
        <v>25.22</v>
      </c>
      <c r="O110">
        <f t="shared" si="21"/>
        <v>0</v>
      </c>
      <c r="T110">
        <v>3</v>
      </c>
      <c r="U110">
        <f t="shared" si="22"/>
        <v>0.1111111111111111</v>
      </c>
    </row>
    <row r="111" spans="11:23" ht="15.75" x14ac:dyDescent="0.25">
      <c r="K111" s="1">
        <v>5.0999999999999899</v>
      </c>
      <c r="L111" s="1">
        <f t="shared" si="18"/>
        <v>0.2549999999999995</v>
      </c>
      <c r="M111" s="1">
        <f t="shared" si="19"/>
        <v>2.5219999999999998</v>
      </c>
      <c r="N111" s="3">
        <f t="shared" si="20"/>
        <v>25.22</v>
      </c>
      <c r="O111">
        <f t="shared" si="21"/>
        <v>0</v>
      </c>
      <c r="T111">
        <v>4</v>
      </c>
      <c r="U111">
        <f t="shared" si="22"/>
        <v>6.25E-2</v>
      </c>
    </row>
    <row r="112" spans="11:23" ht="15.75" x14ac:dyDescent="0.25">
      <c r="K112" s="1">
        <v>5.1499999999999897</v>
      </c>
      <c r="L112" s="1">
        <f t="shared" si="18"/>
        <v>0.25749999999999951</v>
      </c>
      <c r="M112" s="1">
        <f t="shared" si="19"/>
        <v>2.5219999999999998</v>
      </c>
      <c r="N112" s="3">
        <f t="shared" si="20"/>
        <v>25.22</v>
      </c>
      <c r="O112">
        <f t="shared" si="21"/>
        <v>0</v>
      </c>
      <c r="T112">
        <v>5</v>
      </c>
      <c r="U112">
        <f t="shared" si="22"/>
        <v>0.04</v>
      </c>
    </row>
    <row r="113" spans="11:21" ht="15.75" x14ac:dyDescent="0.25">
      <c r="K113" s="1">
        <v>5.1999999999999904</v>
      </c>
      <c r="L113" s="1">
        <f t="shared" si="18"/>
        <v>0.25999999999999956</v>
      </c>
      <c r="M113" s="1">
        <f t="shared" si="19"/>
        <v>2.5230000000000001</v>
      </c>
      <c r="N113" s="3">
        <f t="shared" si="20"/>
        <v>25.23</v>
      </c>
      <c r="O113">
        <f t="shared" si="21"/>
        <v>1.0000000000001563E-2</v>
      </c>
      <c r="T113">
        <v>6</v>
      </c>
      <c r="U113">
        <f t="shared" si="22"/>
        <v>2.7777777777777776E-2</v>
      </c>
    </row>
    <row r="114" spans="11:21" ht="15.75" x14ac:dyDescent="0.25">
      <c r="K114" s="1">
        <v>5.2499999999999902</v>
      </c>
      <c r="L114" s="1">
        <f t="shared" si="18"/>
        <v>0.26249999999999951</v>
      </c>
      <c r="M114" s="1">
        <f t="shared" si="19"/>
        <v>2.5230000000000001</v>
      </c>
      <c r="N114" s="3">
        <f t="shared" si="20"/>
        <v>25.23</v>
      </c>
      <c r="O114">
        <f t="shared" si="21"/>
        <v>0</v>
      </c>
      <c r="T114">
        <v>7</v>
      </c>
      <c r="U114">
        <f t="shared" si="22"/>
        <v>2.0408163265306121E-2</v>
      </c>
    </row>
    <row r="115" spans="11:21" ht="15.75" x14ac:dyDescent="0.25">
      <c r="K115" s="1">
        <v>5.2999999999999901</v>
      </c>
      <c r="L115" s="1">
        <f t="shared" si="18"/>
        <v>0.26499999999999951</v>
      </c>
      <c r="M115" s="1">
        <f t="shared" si="19"/>
        <v>2.5230000000000001</v>
      </c>
      <c r="N115" s="3">
        <f t="shared" si="20"/>
        <v>25.23</v>
      </c>
      <c r="O115">
        <f t="shared" si="21"/>
        <v>0</v>
      </c>
      <c r="T115">
        <v>8</v>
      </c>
      <c r="U115">
        <f t="shared" si="22"/>
        <v>1.5625E-2</v>
      </c>
    </row>
    <row r="116" spans="11:21" ht="15.75" x14ac:dyDescent="0.25">
      <c r="K116" s="1">
        <v>5.3499999999999899</v>
      </c>
      <c r="L116" s="1">
        <f t="shared" si="18"/>
        <v>0.26749999999999952</v>
      </c>
      <c r="M116" s="1">
        <f t="shared" si="19"/>
        <v>2.5230000000000001</v>
      </c>
      <c r="N116" s="3">
        <f t="shared" si="20"/>
        <v>25.23</v>
      </c>
      <c r="O116">
        <f t="shared" si="21"/>
        <v>0</v>
      </c>
      <c r="T116">
        <v>9</v>
      </c>
      <c r="U116">
        <f t="shared" si="22"/>
        <v>1.2345679012345678E-2</v>
      </c>
    </row>
    <row r="117" spans="11:21" ht="15.75" x14ac:dyDescent="0.25">
      <c r="K117" s="1">
        <v>5.3999999999999897</v>
      </c>
      <c r="L117" s="1">
        <f t="shared" si="18"/>
        <v>0.26999999999999952</v>
      </c>
      <c r="M117" s="1">
        <f t="shared" si="19"/>
        <v>2.524</v>
      </c>
      <c r="N117" s="3">
        <f t="shared" si="20"/>
        <v>25.240000000000002</v>
      </c>
      <c r="O117">
        <f t="shared" si="21"/>
        <v>1.0000000000001563E-2</v>
      </c>
      <c r="T117">
        <v>10</v>
      </c>
      <c r="U117">
        <f t="shared" si="22"/>
        <v>0.01</v>
      </c>
    </row>
    <row r="118" spans="11:21" ht="15.75" x14ac:dyDescent="0.25">
      <c r="K118" s="1">
        <v>5.4499999999999904</v>
      </c>
      <c r="L118" s="1">
        <f t="shared" si="18"/>
        <v>0.27249999999999958</v>
      </c>
      <c r="M118" s="1">
        <f t="shared" si="19"/>
        <v>2.524</v>
      </c>
      <c r="N118" s="3">
        <f t="shared" si="20"/>
        <v>25.240000000000002</v>
      </c>
      <c r="O118">
        <f t="shared" si="21"/>
        <v>0</v>
      </c>
      <c r="T118">
        <v>11</v>
      </c>
      <c r="U118">
        <f t="shared" si="22"/>
        <v>8.2644628099173556E-3</v>
      </c>
    </row>
    <row r="119" spans="11:21" ht="15.75" x14ac:dyDescent="0.25">
      <c r="K119" s="1">
        <v>5.4999999999999902</v>
      </c>
      <c r="L119" s="1">
        <f t="shared" si="18"/>
        <v>0.27499999999999947</v>
      </c>
      <c r="M119" s="1">
        <f t="shared" si="19"/>
        <v>2.524</v>
      </c>
      <c r="N119" s="3">
        <f t="shared" si="20"/>
        <v>25.240000000000002</v>
      </c>
      <c r="O119">
        <f t="shared" si="21"/>
        <v>0</v>
      </c>
      <c r="T119">
        <v>12</v>
      </c>
      <c r="U119">
        <f t="shared" si="22"/>
        <v>6.9444444444444441E-3</v>
      </c>
    </row>
    <row r="120" spans="11:21" ht="15.75" x14ac:dyDescent="0.25">
      <c r="K120" s="1">
        <v>5.5499999999999901</v>
      </c>
      <c r="L120" s="1">
        <f t="shared" si="18"/>
        <v>0.27749999999999947</v>
      </c>
      <c r="M120" s="1">
        <f t="shared" si="19"/>
        <v>2.524</v>
      </c>
      <c r="N120" s="3">
        <f t="shared" si="20"/>
        <v>25.240000000000002</v>
      </c>
      <c r="O120">
        <f t="shared" si="21"/>
        <v>0</v>
      </c>
      <c r="T120">
        <v>13</v>
      </c>
      <c r="U120">
        <f t="shared" si="22"/>
        <v>5.9171597633136093E-3</v>
      </c>
    </row>
    <row r="121" spans="11:21" ht="15.75" x14ac:dyDescent="0.25">
      <c r="K121" s="1">
        <v>5.5999999999999899</v>
      </c>
      <c r="L121" s="1">
        <f t="shared" si="18"/>
        <v>0.27999999999999947</v>
      </c>
      <c r="M121" s="1">
        <f t="shared" si="19"/>
        <v>2.524</v>
      </c>
      <c r="N121" s="3">
        <f t="shared" si="20"/>
        <v>25.240000000000002</v>
      </c>
      <c r="O121">
        <f t="shared" si="21"/>
        <v>0</v>
      </c>
      <c r="T121">
        <v>14</v>
      </c>
      <c r="U121">
        <f t="shared" si="22"/>
        <v>5.1020408163265302E-3</v>
      </c>
    </row>
    <row r="122" spans="11:21" ht="15.75" x14ac:dyDescent="0.25">
      <c r="K122" s="1">
        <v>5.6499999999999897</v>
      </c>
      <c r="L122" s="1">
        <f t="shared" si="18"/>
        <v>0.28249999999999947</v>
      </c>
      <c r="M122" s="1">
        <f t="shared" si="19"/>
        <v>2.5249999999999999</v>
      </c>
      <c r="N122" s="3">
        <f t="shared" si="20"/>
        <v>25.25</v>
      </c>
      <c r="O122">
        <f t="shared" si="21"/>
        <v>9.9999999999980105E-3</v>
      </c>
      <c r="T122">
        <v>15</v>
      </c>
      <c r="U122">
        <f t="shared" si="22"/>
        <v>4.4444444444444444E-3</v>
      </c>
    </row>
    <row r="123" spans="11:21" ht="15.75" x14ac:dyDescent="0.25">
      <c r="K123" s="1">
        <v>5.6999999999999904</v>
      </c>
      <c r="L123" s="1">
        <f t="shared" si="18"/>
        <v>0.28499999999999953</v>
      </c>
      <c r="M123" s="1">
        <f t="shared" si="19"/>
        <v>2.5249999999999999</v>
      </c>
      <c r="N123" s="3">
        <f t="shared" si="20"/>
        <v>25.25</v>
      </c>
      <c r="O123">
        <f t="shared" si="21"/>
        <v>0</v>
      </c>
      <c r="T123">
        <v>16</v>
      </c>
      <c r="U123">
        <f t="shared" si="22"/>
        <v>3.90625E-3</v>
      </c>
    </row>
    <row r="124" spans="11:21" ht="15.75" x14ac:dyDescent="0.25">
      <c r="K124" s="1">
        <v>5.7499999999999902</v>
      </c>
      <c r="L124" s="1">
        <f t="shared" si="18"/>
        <v>0.28749999999999948</v>
      </c>
      <c r="M124" s="1">
        <f t="shared" si="19"/>
        <v>2.5249999999999999</v>
      </c>
      <c r="N124" s="3">
        <f t="shared" si="20"/>
        <v>25.25</v>
      </c>
      <c r="O124">
        <f t="shared" si="21"/>
        <v>0</v>
      </c>
      <c r="T124">
        <v>17</v>
      </c>
      <c r="U124">
        <f t="shared" si="22"/>
        <v>3.4602076124567475E-3</v>
      </c>
    </row>
    <row r="125" spans="11:21" ht="15.75" x14ac:dyDescent="0.25">
      <c r="K125" s="1">
        <v>5.7999999999999901</v>
      </c>
      <c r="L125" s="1">
        <f t="shared" si="18"/>
        <v>0.28999999999999948</v>
      </c>
      <c r="M125" s="1">
        <f t="shared" si="19"/>
        <v>2.5249999999999999</v>
      </c>
      <c r="N125" s="3">
        <f t="shared" si="20"/>
        <v>25.25</v>
      </c>
      <c r="O125">
        <f t="shared" si="21"/>
        <v>0</v>
      </c>
      <c r="T125">
        <v>18</v>
      </c>
      <c r="U125">
        <f t="shared" si="22"/>
        <v>3.0864197530864196E-3</v>
      </c>
    </row>
    <row r="126" spans="11:21" ht="15.75" x14ac:dyDescent="0.25">
      <c r="K126" s="1">
        <v>5.8499999999999899</v>
      </c>
      <c r="L126" s="1">
        <f t="shared" si="18"/>
        <v>0.29249999999999948</v>
      </c>
      <c r="M126" s="1">
        <f t="shared" si="19"/>
        <v>2.5259999999999998</v>
      </c>
      <c r="N126" s="3">
        <f t="shared" si="20"/>
        <v>25.259999999999998</v>
      </c>
      <c r="O126">
        <f t="shared" si="21"/>
        <v>9.9999999999980105E-3</v>
      </c>
      <c r="T126">
        <v>19</v>
      </c>
      <c r="U126">
        <f t="shared" si="22"/>
        <v>2.7700831024930748E-3</v>
      </c>
    </row>
    <row r="127" spans="11:21" ht="15.75" x14ac:dyDescent="0.25">
      <c r="K127" s="1">
        <v>5.8999999999999897</v>
      </c>
      <c r="L127" s="1">
        <f t="shared" si="18"/>
        <v>0.29499999999999948</v>
      </c>
      <c r="M127" s="1">
        <f t="shared" si="19"/>
        <v>2.5259999999999998</v>
      </c>
      <c r="N127" s="3">
        <f t="shared" si="20"/>
        <v>25.259999999999998</v>
      </c>
      <c r="O127">
        <f t="shared" si="21"/>
        <v>0</v>
      </c>
      <c r="T127">
        <v>20</v>
      </c>
      <c r="U127">
        <f t="shared" si="22"/>
        <v>2.5000000000000001E-3</v>
      </c>
    </row>
    <row r="128" spans="11:21" ht="15.75" x14ac:dyDescent="0.25">
      <c r="K128" s="1">
        <v>5.9499999999999904</v>
      </c>
      <c r="L128" s="1">
        <f t="shared" si="18"/>
        <v>0.29749999999999954</v>
      </c>
      <c r="M128" s="1">
        <f t="shared" si="19"/>
        <v>2.5259999999999998</v>
      </c>
      <c r="N128" s="3">
        <f t="shared" si="20"/>
        <v>25.259999999999998</v>
      </c>
      <c r="O128">
        <f t="shared" si="21"/>
        <v>0</v>
      </c>
      <c r="T128">
        <v>21</v>
      </c>
      <c r="U128">
        <f t="shared" si="22"/>
        <v>2.2675736961451248E-3</v>
      </c>
    </row>
    <row r="129" spans="11:21" ht="15.75" x14ac:dyDescent="0.25">
      <c r="K129" s="1">
        <v>5.9999999999999902</v>
      </c>
      <c r="L129" s="1">
        <f t="shared" si="18"/>
        <v>0.29999999999999949</v>
      </c>
      <c r="M129" s="1">
        <f t="shared" si="19"/>
        <v>2.5259999999999998</v>
      </c>
      <c r="N129" s="3">
        <f t="shared" si="20"/>
        <v>25.259999999999998</v>
      </c>
      <c r="O129">
        <f t="shared" si="21"/>
        <v>0</v>
      </c>
      <c r="T129">
        <v>22</v>
      </c>
      <c r="U129">
        <f t="shared" si="22"/>
        <v>2.0661157024793389E-3</v>
      </c>
    </row>
    <row r="130" spans="11:21" ht="15.75" x14ac:dyDescent="0.25">
      <c r="K130" s="1">
        <v>6.0499999999999901</v>
      </c>
      <c r="L130" s="1">
        <f t="shared" si="18"/>
        <v>0.30249999999999949</v>
      </c>
      <c r="M130" s="1">
        <f t="shared" si="19"/>
        <v>2.5259999999999998</v>
      </c>
      <c r="N130" s="3">
        <f t="shared" si="20"/>
        <v>25.259999999999998</v>
      </c>
      <c r="O130">
        <f t="shared" si="21"/>
        <v>0</v>
      </c>
      <c r="T130">
        <v>23</v>
      </c>
      <c r="U130">
        <f t="shared" si="22"/>
        <v>1.890359168241966E-3</v>
      </c>
    </row>
    <row r="131" spans="11:21" ht="15.75" x14ac:dyDescent="0.25">
      <c r="K131" s="1">
        <v>6.0999999999999899</v>
      </c>
      <c r="L131" s="1">
        <f t="shared" si="18"/>
        <v>0.30499999999999949</v>
      </c>
      <c r="M131" s="1">
        <f t="shared" si="19"/>
        <v>2.5270000000000001</v>
      </c>
      <c r="N131" s="3">
        <f t="shared" si="20"/>
        <v>25.270000000000003</v>
      </c>
      <c r="O131">
        <f t="shared" si="21"/>
        <v>1.0000000000005116E-2</v>
      </c>
      <c r="T131">
        <v>24</v>
      </c>
      <c r="U131">
        <f t="shared" si="22"/>
        <v>1.736111111111111E-3</v>
      </c>
    </row>
    <row r="132" spans="11:21" ht="15.75" x14ac:dyDescent="0.25">
      <c r="K132" s="1">
        <v>6.1499999999999897</v>
      </c>
      <c r="L132" s="1">
        <f t="shared" si="18"/>
        <v>0.3074999999999995</v>
      </c>
      <c r="M132" s="1">
        <f t="shared" si="19"/>
        <v>2.5270000000000001</v>
      </c>
      <c r="N132" s="3">
        <f t="shared" si="20"/>
        <v>25.270000000000003</v>
      </c>
      <c r="O132">
        <f t="shared" si="21"/>
        <v>0</v>
      </c>
      <c r="T132">
        <v>25</v>
      </c>
      <c r="U132">
        <f t="shared" si="22"/>
        <v>1.6000000000000001E-3</v>
      </c>
    </row>
    <row r="133" spans="11:21" ht="15.75" x14ac:dyDescent="0.25">
      <c r="K133" s="1">
        <v>6.1999999999999904</v>
      </c>
      <c r="L133" s="1">
        <f t="shared" si="18"/>
        <v>0.30999999999999955</v>
      </c>
      <c r="M133" s="1">
        <f t="shared" si="19"/>
        <v>2.5270000000000001</v>
      </c>
      <c r="N133" s="3">
        <f t="shared" si="20"/>
        <v>25.270000000000003</v>
      </c>
      <c r="O133">
        <f t="shared" si="21"/>
        <v>0</v>
      </c>
      <c r="T133">
        <v>26</v>
      </c>
      <c r="U133">
        <f t="shared" si="22"/>
        <v>1.4792899408284023E-3</v>
      </c>
    </row>
    <row r="134" spans="11:21" ht="15.75" x14ac:dyDescent="0.25">
      <c r="K134" s="1">
        <v>6.2499999999999902</v>
      </c>
      <c r="L134" s="1">
        <f t="shared" si="18"/>
        <v>0.3124999999999995</v>
      </c>
      <c r="M134" s="1">
        <f t="shared" si="19"/>
        <v>2.5270000000000001</v>
      </c>
      <c r="N134" s="3">
        <f t="shared" si="20"/>
        <v>25.270000000000003</v>
      </c>
      <c r="O134">
        <f t="shared" si="21"/>
        <v>0</v>
      </c>
      <c r="T134">
        <v>27</v>
      </c>
      <c r="U134">
        <f t="shared" si="22"/>
        <v>1.3717421124828531E-3</v>
      </c>
    </row>
    <row r="135" spans="11:21" ht="15.75" x14ac:dyDescent="0.25">
      <c r="K135" s="1">
        <v>6.2999999999999901</v>
      </c>
      <c r="L135" s="1">
        <f t="shared" si="18"/>
        <v>0.3149999999999995</v>
      </c>
      <c r="M135" s="1">
        <f t="shared" si="19"/>
        <v>2.5270000000000001</v>
      </c>
      <c r="N135" s="3">
        <f t="shared" si="20"/>
        <v>25.270000000000003</v>
      </c>
      <c r="O135">
        <f t="shared" si="21"/>
        <v>0</v>
      </c>
      <c r="T135">
        <v>28</v>
      </c>
      <c r="U135">
        <f t="shared" si="22"/>
        <v>1.2755102040816326E-3</v>
      </c>
    </row>
    <row r="136" spans="11:21" ht="15.75" x14ac:dyDescent="0.25">
      <c r="K136" s="1">
        <v>6.3499999999999899</v>
      </c>
      <c r="L136" s="1">
        <f t="shared" si="18"/>
        <v>0.3174999999999995</v>
      </c>
      <c r="M136" s="1">
        <f t="shared" si="19"/>
        <v>2.528</v>
      </c>
      <c r="N136" s="3">
        <f t="shared" si="20"/>
        <v>25.28</v>
      </c>
      <c r="O136">
        <f t="shared" si="21"/>
        <v>9.9999999999980105E-3</v>
      </c>
      <c r="T136">
        <v>29</v>
      </c>
      <c r="U136">
        <f t="shared" si="22"/>
        <v>1.1890606420927466E-3</v>
      </c>
    </row>
    <row r="137" spans="11:21" ht="15.75" x14ac:dyDescent="0.25">
      <c r="K137" s="1">
        <v>6.3999999999999897</v>
      </c>
      <c r="L137" s="1">
        <f t="shared" si="18"/>
        <v>0.31999999999999951</v>
      </c>
      <c r="M137" s="1">
        <f t="shared" si="19"/>
        <v>2.528</v>
      </c>
      <c r="N137" s="3">
        <f t="shared" si="20"/>
        <v>25.28</v>
      </c>
      <c r="O137">
        <f t="shared" si="21"/>
        <v>0</v>
      </c>
      <c r="T137">
        <v>30</v>
      </c>
      <c r="U137">
        <f t="shared" si="22"/>
        <v>1.1111111111111111E-3</v>
      </c>
    </row>
    <row r="138" spans="11:21" ht="15.75" x14ac:dyDescent="0.25">
      <c r="K138" s="1">
        <v>6.4499999999999904</v>
      </c>
      <c r="L138" s="1">
        <f t="shared" si="18"/>
        <v>0.32249999999999956</v>
      </c>
      <c r="M138" s="1">
        <f t="shared" si="19"/>
        <v>2.528</v>
      </c>
      <c r="N138" s="3">
        <f t="shared" si="20"/>
        <v>25.28</v>
      </c>
      <c r="O138">
        <f t="shared" si="21"/>
        <v>0</v>
      </c>
      <c r="T138">
        <v>31</v>
      </c>
      <c r="U138">
        <f t="shared" si="22"/>
        <v>1.0405827263267431E-3</v>
      </c>
    </row>
    <row r="139" spans="11:21" ht="15.75" x14ac:dyDescent="0.25">
      <c r="K139" s="1">
        <v>6.4999999999999902</v>
      </c>
      <c r="L139" s="1">
        <f t="shared" ref="L139:L202" si="23">2*10^-2*2500*K139*10^-3</f>
        <v>0.32499999999999951</v>
      </c>
      <c r="M139" s="1">
        <f t="shared" ref="M139:M202" si="24">ROUND(5*COS((45-L139)*PI()/180)^2,3)</f>
        <v>2.528</v>
      </c>
      <c r="N139" s="3">
        <f t="shared" si="20"/>
        <v>25.28</v>
      </c>
      <c r="O139">
        <f t="shared" si="21"/>
        <v>0</v>
      </c>
      <c r="T139">
        <v>32</v>
      </c>
      <c r="U139">
        <f t="shared" si="22"/>
        <v>9.765625E-4</v>
      </c>
    </row>
    <row r="140" spans="11:21" ht="15.75" x14ac:dyDescent="0.25">
      <c r="K140" s="1">
        <v>6.5499999999999901</v>
      </c>
      <c r="L140" s="1">
        <f t="shared" si="23"/>
        <v>0.32749999999999951</v>
      </c>
      <c r="M140" s="1">
        <f t="shared" si="24"/>
        <v>2.5289999999999999</v>
      </c>
      <c r="N140" s="3">
        <f t="shared" ref="N140:N203" si="25">M140*10</f>
        <v>25.29</v>
      </c>
      <c r="O140">
        <f t="shared" ref="O140:O203" si="26">N140-N139</f>
        <v>9.9999999999980105E-3</v>
      </c>
      <c r="T140">
        <v>33</v>
      </c>
      <c r="U140">
        <f t="shared" si="22"/>
        <v>9.1827364554637281E-4</v>
      </c>
    </row>
    <row r="141" spans="11:21" ht="15.75" x14ac:dyDescent="0.25">
      <c r="K141" s="1">
        <v>6.5999999999999899</v>
      </c>
      <c r="L141" s="1">
        <f t="shared" si="23"/>
        <v>0.32999999999999952</v>
      </c>
      <c r="M141" s="1">
        <f t="shared" si="24"/>
        <v>2.5289999999999999</v>
      </c>
      <c r="N141" s="3">
        <f t="shared" si="25"/>
        <v>25.29</v>
      </c>
      <c r="O141">
        <f t="shared" si="26"/>
        <v>0</v>
      </c>
      <c r="T141">
        <v>34</v>
      </c>
      <c r="U141">
        <f t="shared" si="22"/>
        <v>8.6505190311418688E-4</v>
      </c>
    </row>
    <row r="142" spans="11:21" ht="15.75" x14ac:dyDescent="0.25">
      <c r="K142" s="1">
        <v>6.6499999999999897</v>
      </c>
      <c r="L142" s="1">
        <f t="shared" si="23"/>
        <v>0.33249999999999952</v>
      </c>
      <c r="M142" s="1">
        <f t="shared" si="24"/>
        <v>2.5289999999999999</v>
      </c>
      <c r="N142" s="3">
        <f t="shared" si="25"/>
        <v>25.29</v>
      </c>
      <c r="O142">
        <f t="shared" si="26"/>
        <v>0</v>
      </c>
      <c r="T142">
        <v>35</v>
      </c>
      <c r="U142">
        <f t="shared" si="22"/>
        <v>8.1632653061224493E-4</v>
      </c>
    </row>
    <row r="143" spans="11:21" ht="15.75" x14ac:dyDescent="0.25">
      <c r="K143" s="1">
        <v>6.6999999999999904</v>
      </c>
      <c r="L143" s="1">
        <f t="shared" si="23"/>
        <v>0.33499999999999958</v>
      </c>
      <c r="M143" s="1">
        <f t="shared" si="24"/>
        <v>2.5289999999999999</v>
      </c>
      <c r="N143" s="3">
        <f t="shared" si="25"/>
        <v>25.29</v>
      </c>
      <c r="O143">
        <f t="shared" si="26"/>
        <v>0</v>
      </c>
      <c r="T143">
        <v>36</v>
      </c>
      <c r="U143">
        <f t="shared" si="22"/>
        <v>7.716049382716049E-4</v>
      </c>
    </row>
    <row r="144" spans="11:21" ht="15.75" x14ac:dyDescent="0.25">
      <c r="K144" s="1">
        <v>6.7499999999999796</v>
      </c>
      <c r="L144" s="1">
        <f t="shared" si="23"/>
        <v>0.33749999999999897</v>
      </c>
      <c r="M144" s="1">
        <f t="shared" si="24"/>
        <v>2.5289999999999999</v>
      </c>
      <c r="N144" s="3">
        <f t="shared" si="25"/>
        <v>25.29</v>
      </c>
      <c r="O144">
        <f t="shared" si="26"/>
        <v>0</v>
      </c>
      <c r="T144">
        <v>37</v>
      </c>
      <c r="U144">
        <f t="shared" si="22"/>
        <v>7.3046018991964939E-4</v>
      </c>
    </row>
    <row r="145" spans="11:21" ht="15.75" x14ac:dyDescent="0.25">
      <c r="K145" s="1">
        <v>6.7999999999999803</v>
      </c>
      <c r="L145" s="1">
        <f t="shared" si="23"/>
        <v>0.33999999999999903</v>
      </c>
      <c r="M145" s="1">
        <f t="shared" si="24"/>
        <v>2.5299999999999998</v>
      </c>
      <c r="N145" s="3">
        <f t="shared" si="25"/>
        <v>25.299999999999997</v>
      </c>
      <c r="O145">
        <f t="shared" si="26"/>
        <v>9.9999999999980105E-3</v>
      </c>
      <c r="T145">
        <v>38</v>
      </c>
      <c r="U145">
        <f t="shared" si="22"/>
        <v>6.925207756232687E-4</v>
      </c>
    </row>
    <row r="146" spans="11:21" ht="15.75" x14ac:dyDescent="0.25">
      <c r="K146" s="1">
        <v>6.8499999999999801</v>
      </c>
      <c r="L146" s="1">
        <f t="shared" si="23"/>
        <v>0.34249999999999897</v>
      </c>
      <c r="M146" s="1">
        <f t="shared" si="24"/>
        <v>2.5299999999999998</v>
      </c>
      <c r="N146" s="3">
        <f t="shared" si="25"/>
        <v>25.299999999999997</v>
      </c>
      <c r="O146">
        <f t="shared" si="26"/>
        <v>0</v>
      </c>
      <c r="T146">
        <v>39</v>
      </c>
      <c r="U146">
        <f t="shared" si="22"/>
        <v>6.5746219592373442E-4</v>
      </c>
    </row>
    <row r="147" spans="11:21" ht="15.75" x14ac:dyDescent="0.25">
      <c r="K147" s="1">
        <v>6.8999999999999799</v>
      </c>
      <c r="L147" s="1">
        <f t="shared" si="23"/>
        <v>0.34499999999999897</v>
      </c>
      <c r="M147" s="1">
        <f t="shared" si="24"/>
        <v>2.5299999999999998</v>
      </c>
      <c r="N147" s="3">
        <f t="shared" si="25"/>
        <v>25.299999999999997</v>
      </c>
      <c r="O147">
        <f t="shared" si="26"/>
        <v>0</v>
      </c>
      <c r="T147">
        <v>40</v>
      </c>
      <c r="U147">
        <f t="shared" si="22"/>
        <v>6.2500000000000001E-4</v>
      </c>
    </row>
    <row r="148" spans="11:21" ht="15.75" x14ac:dyDescent="0.25">
      <c r="K148" s="1">
        <v>6.9499999999999797</v>
      </c>
      <c r="L148" s="1">
        <f t="shared" si="23"/>
        <v>0.34749999999999898</v>
      </c>
      <c r="M148" s="1">
        <f t="shared" si="24"/>
        <v>2.5299999999999998</v>
      </c>
      <c r="N148" s="3">
        <f t="shared" si="25"/>
        <v>25.299999999999997</v>
      </c>
      <c r="O148">
        <f t="shared" si="26"/>
        <v>0</v>
      </c>
    </row>
    <row r="149" spans="11:21" ht="15.75" x14ac:dyDescent="0.25">
      <c r="K149" s="1">
        <v>6.9999999999999796</v>
      </c>
      <c r="L149" s="1">
        <f t="shared" si="23"/>
        <v>0.34999999999999898</v>
      </c>
      <c r="M149" s="1">
        <f t="shared" si="24"/>
        <v>2.5310000000000001</v>
      </c>
      <c r="N149" s="3">
        <f t="shared" si="25"/>
        <v>25.310000000000002</v>
      </c>
      <c r="O149">
        <f t="shared" si="26"/>
        <v>1.0000000000005116E-2</v>
      </c>
    </row>
    <row r="150" spans="11:21" ht="15.75" x14ac:dyDescent="0.25">
      <c r="K150" s="1">
        <v>7.0499999999999803</v>
      </c>
      <c r="L150" s="1">
        <f t="shared" si="23"/>
        <v>0.35249999999999904</v>
      </c>
      <c r="M150" s="1">
        <f t="shared" si="24"/>
        <v>2.5310000000000001</v>
      </c>
      <c r="N150" s="3">
        <f t="shared" si="25"/>
        <v>25.310000000000002</v>
      </c>
      <c r="O150">
        <f t="shared" si="26"/>
        <v>0</v>
      </c>
    </row>
    <row r="151" spans="11:21" ht="15.75" x14ac:dyDescent="0.25">
      <c r="K151" s="1">
        <v>7.0999999999999801</v>
      </c>
      <c r="L151" s="1">
        <f t="shared" si="23"/>
        <v>0.35499999999999898</v>
      </c>
      <c r="M151" s="1">
        <f t="shared" si="24"/>
        <v>2.5310000000000001</v>
      </c>
      <c r="N151" s="3">
        <f t="shared" si="25"/>
        <v>25.310000000000002</v>
      </c>
      <c r="O151">
        <f t="shared" si="26"/>
        <v>0</v>
      </c>
    </row>
    <row r="152" spans="11:21" ht="15.75" x14ac:dyDescent="0.25">
      <c r="K152" s="1">
        <v>7.1499999999999799</v>
      </c>
      <c r="L152" s="1">
        <f t="shared" si="23"/>
        <v>0.35749999999999899</v>
      </c>
      <c r="M152" s="1">
        <f t="shared" si="24"/>
        <v>2.5310000000000001</v>
      </c>
      <c r="N152" s="3">
        <f t="shared" si="25"/>
        <v>25.310000000000002</v>
      </c>
      <c r="O152">
        <f t="shared" si="26"/>
        <v>0</v>
      </c>
    </row>
    <row r="153" spans="11:21" ht="15.75" x14ac:dyDescent="0.25">
      <c r="K153" s="1">
        <v>7.1999999999999797</v>
      </c>
      <c r="L153" s="1">
        <f t="shared" si="23"/>
        <v>0.35999999999999899</v>
      </c>
      <c r="M153" s="1">
        <f t="shared" si="24"/>
        <v>2.5310000000000001</v>
      </c>
      <c r="N153" s="3">
        <f t="shared" si="25"/>
        <v>25.310000000000002</v>
      </c>
      <c r="O153">
        <f t="shared" si="26"/>
        <v>0</v>
      </c>
    </row>
    <row r="154" spans="11:21" ht="15.75" x14ac:dyDescent="0.25">
      <c r="K154" s="1">
        <v>7.2499999999999796</v>
      </c>
      <c r="L154" s="1">
        <f t="shared" si="23"/>
        <v>0.36249999999999899</v>
      </c>
      <c r="M154" s="1">
        <f t="shared" si="24"/>
        <v>2.532</v>
      </c>
      <c r="N154" s="3">
        <f t="shared" si="25"/>
        <v>25.32</v>
      </c>
      <c r="O154">
        <f t="shared" si="26"/>
        <v>9.9999999999980105E-3</v>
      </c>
    </row>
    <row r="155" spans="11:21" ht="15.75" x14ac:dyDescent="0.25">
      <c r="K155" s="1">
        <v>7.2999999999999803</v>
      </c>
      <c r="L155" s="1">
        <f t="shared" si="23"/>
        <v>0.36499999999999905</v>
      </c>
      <c r="M155" s="1">
        <f t="shared" si="24"/>
        <v>2.532</v>
      </c>
      <c r="N155" s="3">
        <f t="shared" si="25"/>
        <v>25.32</v>
      </c>
      <c r="O155">
        <f t="shared" si="26"/>
        <v>0</v>
      </c>
    </row>
    <row r="156" spans="11:21" ht="15.75" x14ac:dyDescent="0.25">
      <c r="K156" s="1">
        <v>7.3499999999999801</v>
      </c>
      <c r="L156" s="1">
        <f t="shared" si="23"/>
        <v>0.36749999999999899</v>
      </c>
      <c r="M156" s="1">
        <f t="shared" si="24"/>
        <v>2.532</v>
      </c>
      <c r="N156" s="3">
        <f t="shared" si="25"/>
        <v>25.32</v>
      </c>
      <c r="O156">
        <f t="shared" si="26"/>
        <v>0</v>
      </c>
    </row>
    <row r="157" spans="11:21" ht="15.75" x14ac:dyDescent="0.25">
      <c r="K157" s="1">
        <v>7.3999999999999799</v>
      </c>
      <c r="L157" s="1">
        <f t="shared" si="23"/>
        <v>0.369999999999999</v>
      </c>
      <c r="M157" s="1">
        <f t="shared" si="24"/>
        <v>2.532</v>
      </c>
      <c r="N157" s="3">
        <f t="shared" si="25"/>
        <v>25.32</v>
      </c>
      <c r="O157">
        <f t="shared" si="26"/>
        <v>0</v>
      </c>
    </row>
    <row r="158" spans="11:21" ht="15.75" x14ac:dyDescent="0.25">
      <c r="K158" s="1">
        <v>7.4499999999999797</v>
      </c>
      <c r="L158" s="1">
        <f t="shared" si="23"/>
        <v>0.372499999999999</v>
      </c>
      <c r="M158" s="1">
        <f t="shared" si="24"/>
        <v>2.5329999999999999</v>
      </c>
      <c r="N158" s="3">
        <f t="shared" si="25"/>
        <v>25.33</v>
      </c>
      <c r="O158">
        <f t="shared" si="26"/>
        <v>9.9999999999980105E-3</v>
      </c>
    </row>
    <row r="159" spans="11:21" ht="15.75" x14ac:dyDescent="0.25">
      <c r="K159" s="1">
        <v>7.4999999999999796</v>
      </c>
      <c r="L159" s="1">
        <f t="shared" si="23"/>
        <v>0.374999999999999</v>
      </c>
      <c r="M159" s="1">
        <f t="shared" si="24"/>
        <v>2.5329999999999999</v>
      </c>
      <c r="N159" s="3">
        <f t="shared" si="25"/>
        <v>25.33</v>
      </c>
      <c r="O159">
        <f t="shared" si="26"/>
        <v>0</v>
      </c>
    </row>
    <row r="160" spans="11:21" ht="15.75" x14ac:dyDescent="0.25">
      <c r="K160" s="1">
        <v>7.5499999999999803</v>
      </c>
      <c r="L160" s="1">
        <f t="shared" si="23"/>
        <v>0.37749999999999906</v>
      </c>
      <c r="M160" s="1">
        <f t="shared" si="24"/>
        <v>2.5329999999999999</v>
      </c>
      <c r="N160" s="3">
        <f t="shared" si="25"/>
        <v>25.33</v>
      </c>
      <c r="O160">
        <f t="shared" si="26"/>
        <v>0</v>
      </c>
    </row>
    <row r="161" spans="11:15" ht="15.75" x14ac:dyDescent="0.25">
      <c r="K161" s="1">
        <v>7.5999999999999801</v>
      </c>
      <c r="L161" s="1">
        <f t="shared" si="23"/>
        <v>0.37999999999999901</v>
      </c>
      <c r="M161" s="1">
        <f t="shared" si="24"/>
        <v>2.5329999999999999</v>
      </c>
      <c r="N161" s="3">
        <f t="shared" si="25"/>
        <v>25.33</v>
      </c>
      <c r="O161">
        <f t="shared" si="26"/>
        <v>0</v>
      </c>
    </row>
    <row r="162" spans="11:15" ht="15.75" x14ac:dyDescent="0.25">
      <c r="K162" s="1">
        <v>7.6499999999999799</v>
      </c>
      <c r="L162" s="1">
        <f t="shared" si="23"/>
        <v>0.38249999999999901</v>
      </c>
      <c r="M162" s="1">
        <f t="shared" si="24"/>
        <v>2.5329999999999999</v>
      </c>
      <c r="N162" s="3">
        <f t="shared" si="25"/>
        <v>25.33</v>
      </c>
      <c r="O162">
        <f t="shared" si="26"/>
        <v>0</v>
      </c>
    </row>
    <row r="163" spans="11:15" ht="15.75" x14ac:dyDescent="0.25">
      <c r="K163" s="1">
        <v>7.6999999999999797</v>
      </c>
      <c r="L163" s="1">
        <f t="shared" si="23"/>
        <v>0.38499999999999901</v>
      </c>
      <c r="M163" s="1">
        <f t="shared" si="24"/>
        <v>2.5339999999999998</v>
      </c>
      <c r="N163" s="3">
        <f t="shared" si="25"/>
        <v>25.339999999999996</v>
      </c>
      <c r="O163">
        <f t="shared" si="26"/>
        <v>9.9999999999980105E-3</v>
      </c>
    </row>
    <row r="164" spans="11:15" ht="15.75" x14ac:dyDescent="0.25">
      <c r="K164" s="1">
        <v>7.7499999999999796</v>
      </c>
      <c r="L164" s="1">
        <f t="shared" si="23"/>
        <v>0.38749999999999901</v>
      </c>
      <c r="M164" s="1">
        <f t="shared" si="24"/>
        <v>2.5339999999999998</v>
      </c>
      <c r="N164" s="3">
        <f t="shared" si="25"/>
        <v>25.339999999999996</v>
      </c>
      <c r="O164">
        <f t="shared" si="26"/>
        <v>0</v>
      </c>
    </row>
    <row r="165" spans="11:15" ht="15.75" x14ac:dyDescent="0.25">
      <c r="K165" s="1">
        <v>7.7999999999999803</v>
      </c>
      <c r="L165" s="1">
        <f t="shared" si="23"/>
        <v>0.38999999999999901</v>
      </c>
      <c r="M165" s="1">
        <f t="shared" si="24"/>
        <v>2.5339999999999998</v>
      </c>
      <c r="N165" s="3">
        <f t="shared" si="25"/>
        <v>25.339999999999996</v>
      </c>
      <c r="O165">
        <f t="shared" si="26"/>
        <v>0</v>
      </c>
    </row>
    <row r="166" spans="11:15" ht="15.75" x14ac:dyDescent="0.25">
      <c r="K166" s="1">
        <v>7.8499999999999801</v>
      </c>
      <c r="L166" s="1">
        <f t="shared" si="23"/>
        <v>0.39249999999999896</v>
      </c>
      <c r="M166" s="1">
        <f t="shared" si="24"/>
        <v>2.5339999999999998</v>
      </c>
      <c r="N166" s="3">
        <f t="shared" si="25"/>
        <v>25.339999999999996</v>
      </c>
      <c r="O166">
        <f t="shared" si="26"/>
        <v>0</v>
      </c>
    </row>
    <row r="167" spans="11:15" ht="15.75" x14ac:dyDescent="0.25">
      <c r="K167" s="1">
        <v>7.8999999999999799</v>
      </c>
      <c r="L167" s="1">
        <f t="shared" si="23"/>
        <v>0.39499999999999896</v>
      </c>
      <c r="M167" s="1">
        <f t="shared" si="24"/>
        <v>2.5339999999999998</v>
      </c>
      <c r="N167" s="3">
        <f t="shared" si="25"/>
        <v>25.339999999999996</v>
      </c>
      <c r="O167">
        <f t="shared" si="26"/>
        <v>0</v>
      </c>
    </row>
    <row r="168" spans="11:15" ht="15.75" x14ac:dyDescent="0.25">
      <c r="K168" s="1">
        <v>7.9499999999999797</v>
      </c>
      <c r="L168" s="1">
        <f t="shared" si="23"/>
        <v>0.39749999999999897</v>
      </c>
      <c r="M168" s="1">
        <f t="shared" si="24"/>
        <v>2.5350000000000001</v>
      </c>
      <c r="N168" s="3">
        <f t="shared" si="25"/>
        <v>25.35</v>
      </c>
      <c r="O168">
        <f t="shared" si="26"/>
        <v>1.0000000000005116E-2</v>
      </c>
    </row>
    <row r="169" spans="11:15" ht="15.75" x14ac:dyDescent="0.25">
      <c r="K169" s="1">
        <v>7.9999999999999796</v>
      </c>
      <c r="L169" s="1">
        <f t="shared" si="23"/>
        <v>0.39999999999999897</v>
      </c>
      <c r="M169" s="1">
        <f t="shared" si="24"/>
        <v>2.5350000000000001</v>
      </c>
      <c r="N169" s="3">
        <f t="shared" si="25"/>
        <v>25.35</v>
      </c>
      <c r="O169">
        <f t="shared" si="26"/>
        <v>0</v>
      </c>
    </row>
    <row r="170" spans="11:15" ht="15.75" x14ac:dyDescent="0.25">
      <c r="K170" s="1">
        <v>8.0499999999999794</v>
      </c>
      <c r="L170" s="1">
        <f t="shared" si="23"/>
        <v>0.40249999999999897</v>
      </c>
      <c r="M170" s="1">
        <f t="shared" si="24"/>
        <v>2.5350000000000001</v>
      </c>
      <c r="N170" s="3">
        <f t="shared" si="25"/>
        <v>25.35</v>
      </c>
      <c r="O170">
        <f t="shared" si="26"/>
        <v>0</v>
      </c>
    </row>
    <row r="171" spans="11:15" ht="15.75" x14ac:dyDescent="0.25">
      <c r="K171" s="1">
        <v>8.0999999999999801</v>
      </c>
      <c r="L171" s="1">
        <f t="shared" si="23"/>
        <v>0.40499999999999897</v>
      </c>
      <c r="M171" s="1">
        <f t="shared" si="24"/>
        <v>2.5350000000000001</v>
      </c>
      <c r="N171" s="3">
        <f t="shared" si="25"/>
        <v>25.35</v>
      </c>
      <c r="O171">
        <f t="shared" si="26"/>
        <v>0</v>
      </c>
    </row>
    <row r="172" spans="11:15" ht="15.75" x14ac:dyDescent="0.25">
      <c r="K172" s="1">
        <v>8.1499999999999808</v>
      </c>
      <c r="L172" s="1">
        <f t="shared" si="23"/>
        <v>0.40749999999999903</v>
      </c>
      <c r="M172" s="1">
        <f t="shared" si="24"/>
        <v>2.536</v>
      </c>
      <c r="N172" s="3">
        <f t="shared" si="25"/>
        <v>25.36</v>
      </c>
      <c r="O172">
        <f t="shared" si="26"/>
        <v>9.9999999999980105E-3</v>
      </c>
    </row>
    <row r="173" spans="11:15" ht="15.75" x14ac:dyDescent="0.25">
      <c r="K173" s="1">
        <v>8.1999999999999797</v>
      </c>
      <c r="L173" s="1">
        <f t="shared" si="23"/>
        <v>0.40999999999999898</v>
      </c>
      <c r="M173" s="1">
        <f t="shared" si="24"/>
        <v>2.536</v>
      </c>
      <c r="N173" s="3">
        <f t="shared" si="25"/>
        <v>25.36</v>
      </c>
      <c r="O173">
        <f t="shared" si="26"/>
        <v>0</v>
      </c>
    </row>
    <row r="174" spans="11:15" ht="15.75" x14ac:dyDescent="0.25">
      <c r="K174" s="1">
        <v>8.2499999999999805</v>
      </c>
      <c r="L174" s="1">
        <f t="shared" si="23"/>
        <v>0.41249999999999903</v>
      </c>
      <c r="M174" s="1">
        <f t="shared" si="24"/>
        <v>2.536</v>
      </c>
      <c r="N174" s="3">
        <f t="shared" si="25"/>
        <v>25.36</v>
      </c>
      <c r="O174">
        <f t="shared" si="26"/>
        <v>0</v>
      </c>
    </row>
    <row r="175" spans="11:15" ht="15.75" x14ac:dyDescent="0.25">
      <c r="K175" s="1">
        <v>8.2999999999999794</v>
      </c>
      <c r="L175" s="1">
        <f t="shared" si="23"/>
        <v>0.41499999999999898</v>
      </c>
      <c r="M175" s="1">
        <f t="shared" si="24"/>
        <v>2.536</v>
      </c>
      <c r="N175" s="3">
        <f t="shared" si="25"/>
        <v>25.36</v>
      </c>
      <c r="O175">
        <f t="shared" si="26"/>
        <v>0</v>
      </c>
    </row>
    <row r="176" spans="11:15" ht="15.75" x14ac:dyDescent="0.25">
      <c r="K176" s="1">
        <v>8.3499999999999801</v>
      </c>
      <c r="L176" s="1">
        <f t="shared" si="23"/>
        <v>0.41749999999999898</v>
      </c>
      <c r="M176" s="1">
        <f t="shared" si="24"/>
        <v>2.536</v>
      </c>
      <c r="N176" s="3">
        <f t="shared" si="25"/>
        <v>25.36</v>
      </c>
      <c r="O176">
        <f t="shared" si="26"/>
        <v>0</v>
      </c>
    </row>
    <row r="177" spans="11:15" ht="15.75" x14ac:dyDescent="0.25">
      <c r="K177" s="1">
        <v>8.3999999999999808</v>
      </c>
      <c r="L177" s="1">
        <f t="shared" si="23"/>
        <v>0.41999999999999904</v>
      </c>
      <c r="M177" s="1">
        <f t="shared" si="24"/>
        <v>2.5369999999999999</v>
      </c>
      <c r="N177" s="3">
        <f t="shared" si="25"/>
        <v>25.369999999999997</v>
      </c>
      <c r="O177">
        <f t="shared" si="26"/>
        <v>9.9999999999980105E-3</v>
      </c>
    </row>
    <row r="178" spans="11:15" ht="15.75" x14ac:dyDescent="0.25">
      <c r="K178" s="1">
        <v>8.4499999999999797</v>
      </c>
      <c r="L178" s="1">
        <f t="shared" si="23"/>
        <v>0.42249999999999899</v>
      </c>
      <c r="M178" s="1">
        <f t="shared" si="24"/>
        <v>2.5369999999999999</v>
      </c>
      <c r="N178" s="3">
        <f t="shared" si="25"/>
        <v>25.369999999999997</v>
      </c>
      <c r="O178">
        <f t="shared" si="26"/>
        <v>0</v>
      </c>
    </row>
    <row r="179" spans="11:15" ht="15.75" x14ac:dyDescent="0.25">
      <c r="K179" s="1">
        <v>8.4999999999999805</v>
      </c>
      <c r="L179" s="1">
        <f t="shared" si="23"/>
        <v>0.42499999999999905</v>
      </c>
      <c r="M179" s="1">
        <f t="shared" si="24"/>
        <v>2.5369999999999999</v>
      </c>
      <c r="N179" s="3">
        <f t="shared" si="25"/>
        <v>25.369999999999997</v>
      </c>
      <c r="O179">
        <f t="shared" si="26"/>
        <v>0</v>
      </c>
    </row>
    <row r="180" spans="11:15" ht="15.75" x14ac:dyDescent="0.25">
      <c r="K180" s="1">
        <v>8.5499999999999794</v>
      </c>
      <c r="L180" s="1">
        <f t="shared" si="23"/>
        <v>0.42749999999999899</v>
      </c>
      <c r="M180" s="1">
        <f t="shared" si="24"/>
        <v>2.5369999999999999</v>
      </c>
      <c r="N180" s="3">
        <f t="shared" si="25"/>
        <v>25.369999999999997</v>
      </c>
      <c r="O180">
        <f t="shared" si="26"/>
        <v>0</v>
      </c>
    </row>
    <row r="181" spans="11:15" ht="15.75" x14ac:dyDescent="0.25">
      <c r="K181" s="1">
        <v>8.5999999999999801</v>
      </c>
      <c r="L181" s="1">
        <f t="shared" si="23"/>
        <v>0.42999999999999899</v>
      </c>
      <c r="M181" s="1">
        <f t="shared" si="24"/>
        <v>2.5379999999999998</v>
      </c>
      <c r="N181" s="3">
        <f t="shared" si="25"/>
        <v>25.38</v>
      </c>
      <c r="O181">
        <f t="shared" si="26"/>
        <v>1.0000000000001563E-2</v>
      </c>
    </row>
    <row r="182" spans="11:15" ht="15.75" x14ac:dyDescent="0.25">
      <c r="K182" s="1">
        <v>8.6499999999999808</v>
      </c>
      <c r="L182" s="1">
        <f t="shared" si="23"/>
        <v>0.43249999999999905</v>
      </c>
      <c r="M182" s="1">
        <f t="shared" si="24"/>
        <v>2.5379999999999998</v>
      </c>
      <c r="N182" s="3">
        <f t="shared" si="25"/>
        <v>25.38</v>
      </c>
      <c r="O182">
        <f t="shared" si="26"/>
        <v>0</v>
      </c>
    </row>
    <row r="183" spans="11:15" ht="15.75" x14ac:dyDescent="0.25">
      <c r="K183" s="1">
        <v>8.6999999999999797</v>
      </c>
      <c r="L183" s="1">
        <f t="shared" si="23"/>
        <v>0.434999999999999</v>
      </c>
      <c r="M183" s="1">
        <f t="shared" si="24"/>
        <v>2.5379999999999998</v>
      </c>
      <c r="N183" s="3">
        <f t="shared" si="25"/>
        <v>25.38</v>
      </c>
      <c r="O183">
        <f t="shared" si="26"/>
        <v>0</v>
      </c>
    </row>
    <row r="184" spans="11:15" ht="15.75" x14ac:dyDescent="0.25">
      <c r="K184" s="1">
        <v>8.7499999999999805</v>
      </c>
      <c r="L184" s="1">
        <f t="shared" si="23"/>
        <v>0.43749999999999906</v>
      </c>
      <c r="M184" s="1">
        <f t="shared" si="24"/>
        <v>2.5379999999999998</v>
      </c>
      <c r="N184" s="3">
        <f t="shared" si="25"/>
        <v>25.38</v>
      </c>
      <c r="O184">
        <f t="shared" si="26"/>
        <v>0</v>
      </c>
    </row>
    <row r="185" spans="11:15" ht="15.75" x14ac:dyDescent="0.25">
      <c r="K185" s="1">
        <v>8.7999999999999794</v>
      </c>
      <c r="L185" s="1">
        <f t="shared" si="23"/>
        <v>0.439999999999999</v>
      </c>
      <c r="M185" s="1">
        <f t="shared" si="24"/>
        <v>2.5379999999999998</v>
      </c>
      <c r="N185" s="3">
        <f t="shared" si="25"/>
        <v>25.38</v>
      </c>
      <c r="O185">
        <f t="shared" si="26"/>
        <v>0</v>
      </c>
    </row>
    <row r="186" spans="11:15" ht="15.75" x14ac:dyDescent="0.25">
      <c r="K186" s="1">
        <v>8.8499999999999801</v>
      </c>
      <c r="L186" s="1">
        <f t="shared" si="23"/>
        <v>0.44249999999999901</v>
      </c>
      <c r="M186" s="1">
        <f t="shared" si="24"/>
        <v>2.5390000000000001</v>
      </c>
      <c r="N186" s="3">
        <f t="shared" si="25"/>
        <v>25.39</v>
      </c>
      <c r="O186">
        <f t="shared" si="26"/>
        <v>1.0000000000001563E-2</v>
      </c>
    </row>
    <row r="187" spans="11:15" ht="15.75" x14ac:dyDescent="0.25">
      <c r="K187" s="1">
        <v>8.8999999999999808</v>
      </c>
      <c r="L187" s="1">
        <f t="shared" si="23"/>
        <v>0.44499999999999906</v>
      </c>
      <c r="M187" s="1">
        <f t="shared" si="24"/>
        <v>2.5390000000000001</v>
      </c>
      <c r="N187" s="3">
        <f t="shared" si="25"/>
        <v>25.39</v>
      </c>
      <c r="O187">
        <f t="shared" si="26"/>
        <v>0</v>
      </c>
    </row>
    <row r="188" spans="11:15" ht="15.75" x14ac:dyDescent="0.25">
      <c r="K188" s="1">
        <v>8.9499999999999797</v>
      </c>
      <c r="L188" s="1">
        <f t="shared" si="23"/>
        <v>0.44749999999999901</v>
      </c>
      <c r="M188" s="1">
        <f t="shared" si="24"/>
        <v>2.5390000000000001</v>
      </c>
      <c r="N188" s="3">
        <f t="shared" si="25"/>
        <v>25.39</v>
      </c>
      <c r="O188">
        <f t="shared" si="26"/>
        <v>0</v>
      </c>
    </row>
    <row r="189" spans="11:15" ht="15.75" x14ac:dyDescent="0.25">
      <c r="K189" s="1">
        <v>8.9999999999999805</v>
      </c>
      <c r="L189" s="1">
        <f t="shared" si="23"/>
        <v>0.44999999999999907</v>
      </c>
      <c r="M189" s="1">
        <f t="shared" si="24"/>
        <v>2.5390000000000001</v>
      </c>
      <c r="N189" s="3">
        <f t="shared" si="25"/>
        <v>25.39</v>
      </c>
      <c r="O189">
        <f t="shared" si="26"/>
        <v>0</v>
      </c>
    </row>
    <row r="190" spans="11:15" ht="15.75" x14ac:dyDescent="0.25">
      <c r="K190" s="1">
        <v>9.0499999999999794</v>
      </c>
      <c r="L190" s="1">
        <f t="shared" si="23"/>
        <v>0.45249999999999896</v>
      </c>
      <c r="M190" s="1">
        <f t="shared" si="24"/>
        <v>2.5390000000000001</v>
      </c>
      <c r="N190" s="3">
        <f t="shared" si="25"/>
        <v>25.39</v>
      </c>
      <c r="O190">
        <f t="shared" si="26"/>
        <v>0</v>
      </c>
    </row>
    <row r="191" spans="11:15" ht="15.75" x14ac:dyDescent="0.25">
      <c r="K191" s="1">
        <v>9.0999999999999801</v>
      </c>
      <c r="L191" s="1">
        <f t="shared" si="23"/>
        <v>0.45499999999999896</v>
      </c>
      <c r="M191" s="1">
        <f t="shared" si="24"/>
        <v>2.54</v>
      </c>
      <c r="N191" s="3">
        <f t="shared" si="25"/>
        <v>25.4</v>
      </c>
      <c r="O191">
        <f t="shared" si="26"/>
        <v>9.9999999999980105E-3</v>
      </c>
    </row>
    <row r="192" spans="11:15" ht="15.75" x14ac:dyDescent="0.25">
      <c r="K192" s="1">
        <v>9.1499999999999808</v>
      </c>
      <c r="L192" s="1">
        <f t="shared" si="23"/>
        <v>0.45749999999999902</v>
      </c>
      <c r="M192" s="1">
        <f t="shared" si="24"/>
        <v>2.54</v>
      </c>
      <c r="N192" s="3">
        <f t="shared" si="25"/>
        <v>25.4</v>
      </c>
      <c r="O192">
        <f t="shared" si="26"/>
        <v>0</v>
      </c>
    </row>
    <row r="193" spans="11:15" ht="15.75" x14ac:dyDescent="0.25">
      <c r="K193" s="1">
        <v>9.1999999999999797</v>
      </c>
      <c r="L193" s="1">
        <f t="shared" si="23"/>
        <v>0.45999999999999897</v>
      </c>
      <c r="M193" s="1">
        <f t="shared" si="24"/>
        <v>2.54</v>
      </c>
      <c r="N193" s="3">
        <f t="shared" si="25"/>
        <v>25.4</v>
      </c>
      <c r="O193">
        <f t="shared" si="26"/>
        <v>0</v>
      </c>
    </row>
    <row r="194" spans="11:15" ht="15.75" x14ac:dyDescent="0.25">
      <c r="K194" s="1">
        <v>9.2499999999999805</v>
      </c>
      <c r="L194" s="1">
        <f t="shared" si="23"/>
        <v>0.46249999999999902</v>
      </c>
      <c r="M194" s="1">
        <f t="shared" si="24"/>
        <v>2.54</v>
      </c>
      <c r="N194" s="3">
        <f t="shared" si="25"/>
        <v>25.4</v>
      </c>
      <c r="O194">
        <f t="shared" si="26"/>
        <v>0</v>
      </c>
    </row>
    <row r="195" spans="11:15" ht="15.75" x14ac:dyDescent="0.25">
      <c r="K195" s="1">
        <v>9.2999999999999794</v>
      </c>
      <c r="L195" s="1">
        <f t="shared" si="23"/>
        <v>0.46499999999999897</v>
      </c>
      <c r="M195" s="1">
        <f t="shared" si="24"/>
        <v>2.5409999999999999</v>
      </c>
      <c r="N195" s="3">
        <f t="shared" si="25"/>
        <v>25.41</v>
      </c>
      <c r="O195">
        <f t="shared" si="26"/>
        <v>1.0000000000001563E-2</v>
      </c>
    </row>
    <row r="196" spans="11:15" ht="15.75" x14ac:dyDescent="0.25">
      <c r="K196" s="1">
        <v>9.3499999999999801</v>
      </c>
      <c r="L196" s="1">
        <f t="shared" si="23"/>
        <v>0.46749999999999897</v>
      </c>
      <c r="M196" s="1">
        <f t="shared" si="24"/>
        <v>2.5409999999999999</v>
      </c>
      <c r="N196" s="3">
        <f t="shared" si="25"/>
        <v>25.41</v>
      </c>
      <c r="O196">
        <f t="shared" si="26"/>
        <v>0</v>
      </c>
    </row>
    <row r="197" spans="11:15" ht="15.75" x14ac:dyDescent="0.25">
      <c r="K197" s="1">
        <v>9.3999999999999808</v>
      </c>
      <c r="L197" s="1">
        <f t="shared" si="23"/>
        <v>0.46999999999999903</v>
      </c>
      <c r="M197" s="1">
        <f t="shared" si="24"/>
        <v>2.5409999999999999</v>
      </c>
      <c r="N197" s="3">
        <f t="shared" si="25"/>
        <v>25.41</v>
      </c>
      <c r="O197">
        <f t="shared" si="26"/>
        <v>0</v>
      </c>
    </row>
    <row r="198" spans="11:15" ht="15.75" x14ac:dyDescent="0.25">
      <c r="K198" s="1">
        <v>9.4499999999999797</v>
      </c>
      <c r="L198" s="1">
        <f t="shared" si="23"/>
        <v>0.47249999999999898</v>
      </c>
      <c r="M198" s="1">
        <f t="shared" si="24"/>
        <v>2.5409999999999999</v>
      </c>
      <c r="N198" s="3">
        <f t="shared" si="25"/>
        <v>25.41</v>
      </c>
      <c r="O198">
        <f t="shared" si="26"/>
        <v>0</v>
      </c>
    </row>
    <row r="199" spans="11:15" ht="15.75" x14ac:dyDescent="0.25">
      <c r="K199" s="1">
        <v>9.4999999999999805</v>
      </c>
      <c r="L199" s="1">
        <f t="shared" si="23"/>
        <v>0.47499999999999903</v>
      </c>
      <c r="M199" s="1">
        <f t="shared" si="24"/>
        <v>2.5409999999999999</v>
      </c>
      <c r="N199" s="3">
        <f t="shared" si="25"/>
        <v>25.41</v>
      </c>
      <c r="O199">
        <f t="shared" si="26"/>
        <v>0</v>
      </c>
    </row>
    <row r="200" spans="11:15" ht="15.75" x14ac:dyDescent="0.25">
      <c r="K200" s="1">
        <v>9.5499999999999705</v>
      </c>
      <c r="L200" s="1">
        <f t="shared" si="23"/>
        <v>0.47749999999999854</v>
      </c>
      <c r="M200" s="1">
        <f t="shared" si="24"/>
        <v>2.5419999999999998</v>
      </c>
      <c r="N200" s="3">
        <f t="shared" si="25"/>
        <v>25.419999999999998</v>
      </c>
      <c r="O200">
        <f t="shared" si="26"/>
        <v>9.9999999999980105E-3</v>
      </c>
    </row>
    <row r="201" spans="11:15" ht="15.75" x14ac:dyDescent="0.25">
      <c r="K201" s="1">
        <v>9.5999999999999694</v>
      </c>
      <c r="L201" s="1">
        <f t="shared" si="23"/>
        <v>0.47999999999999848</v>
      </c>
      <c r="M201" s="1">
        <f t="shared" si="24"/>
        <v>2.5419999999999998</v>
      </c>
      <c r="N201" s="3">
        <f t="shared" si="25"/>
        <v>25.419999999999998</v>
      </c>
      <c r="O201">
        <f t="shared" si="26"/>
        <v>0</v>
      </c>
    </row>
    <row r="202" spans="11:15" ht="15.75" x14ac:dyDescent="0.25">
      <c r="K202" s="1">
        <v>9.6499999999999702</v>
      </c>
      <c r="L202" s="1">
        <f t="shared" si="23"/>
        <v>0.48249999999999854</v>
      </c>
      <c r="M202" s="1">
        <f t="shared" si="24"/>
        <v>2.5419999999999998</v>
      </c>
      <c r="N202" s="3">
        <f t="shared" si="25"/>
        <v>25.419999999999998</v>
      </c>
      <c r="O202">
        <f t="shared" si="26"/>
        <v>0</v>
      </c>
    </row>
    <row r="203" spans="11:15" ht="15.75" x14ac:dyDescent="0.25">
      <c r="K203" s="1">
        <v>9.6999999999999709</v>
      </c>
      <c r="L203" s="1">
        <f t="shared" ref="L203:L224" si="27">2*10^-2*2500*K203*10^-3</f>
        <v>0.48499999999999854</v>
      </c>
      <c r="M203" s="1">
        <f t="shared" ref="M203:M224" si="28">ROUND(5*COS((45-L203)*PI()/180)^2,3)</f>
        <v>2.5419999999999998</v>
      </c>
      <c r="N203" s="3">
        <f t="shared" si="25"/>
        <v>25.419999999999998</v>
      </c>
      <c r="O203">
        <f t="shared" si="26"/>
        <v>0</v>
      </c>
    </row>
    <row r="204" spans="11:15" ht="15.75" x14ac:dyDescent="0.25">
      <c r="K204" s="1">
        <v>9.7499999999999698</v>
      </c>
      <c r="L204" s="1">
        <f t="shared" si="27"/>
        <v>0.48749999999999849</v>
      </c>
      <c r="M204" s="1">
        <f t="shared" si="28"/>
        <v>2.5430000000000001</v>
      </c>
      <c r="N204" s="3">
        <f t="shared" ref="N204:N224" si="29">M204*10</f>
        <v>25.43</v>
      </c>
      <c r="O204">
        <f t="shared" ref="O204:O224" si="30">N204-N203</f>
        <v>1.0000000000001563E-2</v>
      </c>
    </row>
    <row r="205" spans="11:15" ht="15.75" x14ac:dyDescent="0.25">
      <c r="K205" s="1">
        <v>9.7999999999999705</v>
      </c>
      <c r="L205" s="1">
        <f t="shared" si="27"/>
        <v>0.48999999999999855</v>
      </c>
      <c r="M205" s="1">
        <f t="shared" si="28"/>
        <v>2.5430000000000001</v>
      </c>
      <c r="N205" s="3">
        <f t="shared" si="29"/>
        <v>25.43</v>
      </c>
      <c r="O205">
        <f t="shared" si="30"/>
        <v>0</v>
      </c>
    </row>
    <row r="206" spans="11:15" ht="15.75" x14ac:dyDescent="0.25">
      <c r="K206" s="1">
        <v>9.8499999999999694</v>
      </c>
      <c r="L206" s="1">
        <f t="shared" si="27"/>
        <v>0.49249999999999849</v>
      </c>
      <c r="M206" s="1">
        <f t="shared" si="28"/>
        <v>2.5430000000000001</v>
      </c>
      <c r="N206" s="3">
        <f t="shared" si="29"/>
        <v>25.43</v>
      </c>
      <c r="O206">
        <f t="shared" si="30"/>
        <v>0</v>
      </c>
    </row>
    <row r="207" spans="11:15" ht="15.75" x14ac:dyDescent="0.25">
      <c r="K207" s="1">
        <v>9.8999999999999702</v>
      </c>
      <c r="L207" s="1">
        <f t="shared" si="27"/>
        <v>0.49499999999999855</v>
      </c>
      <c r="M207" s="1">
        <f t="shared" si="28"/>
        <v>2.5430000000000001</v>
      </c>
      <c r="N207" s="3">
        <f t="shared" si="29"/>
        <v>25.43</v>
      </c>
      <c r="O207">
        <f t="shared" si="30"/>
        <v>0</v>
      </c>
    </row>
    <row r="208" spans="11:15" ht="15.75" x14ac:dyDescent="0.25">
      <c r="K208" s="1">
        <v>9.9499999999999709</v>
      </c>
      <c r="L208" s="1">
        <f t="shared" si="27"/>
        <v>0.49749999999999855</v>
      </c>
      <c r="M208" s="1">
        <f t="shared" si="28"/>
        <v>2.5430000000000001</v>
      </c>
      <c r="N208" s="3">
        <f t="shared" si="29"/>
        <v>25.43</v>
      </c>
      <c r="O208">
        <f t="shared" si="30"/>
        <v>0</v>
      </c>
    </row>
    <row r="209" spans="11:15" ht="15.75" x14ac:dyDescent="0.25">
      <c r="K209" s="1">
        <v>9.9999999999999698</v>
      </c>
      <c r="L209" s="1">
        <f t="shared" si="27"/>
        <v>0.4999999999999985</v>
      </c>
      <c r="M209" s="1">
        <f t="shared" si="28"/>
        <v>2.544</v>
      </c>
      <c r="N209" s="3">
        <f t="shared" si="29"/>
        <v>25.44</v>
      </c>
      <c r="O209">
        <f t="shared" si="30"/>
        <v>1.0000000000001563E-2</v>
      </c>
    </row>
    <row r="210" spans="11:15" ht="15.75" x14ac:dyDescent="0.25">
      <c r="K210" s="1">
        <v>10.050000000000001</v>
      </c>
      <c r="L210" s="1">
        <f t="shared" si="27"/>
        <v>0.50250000000000006</v>
      </c>
      <c r="M210" s="1">
        <f t="shared" si="28"/>
        <v>2.544</v>
      </c>
      <c r="N210" s="3">
        <f t="shared" si="29"/>
        <v>25.44</v>
      </c>
      <c r="O210">
        <f t="shared" si="30"/>
        <v>0</v>
      </c>
    </row>
    <row r="211" spans="11:15" ht="15.75" x14ac:dyDescent="0.25">
      <c r="K211" s="1">
        <v>10.1</v>
      </c>
      <c r="L211" s="1">
        <f t="shared" si="27"/>
        <v>0.505</v>
      </c>
      <c r="M211" s="1">
        <f t="shared" si="28"/>
        <v>2.544</v>
      </c>
      <c r="N211" s="3">
        <f t="shared" si="29"/>
        <v>25.44</v>
      </c>
      <c r="O211">
        <f t="shared" si="30"/>
        <v>0</v>
      </c>
    </row>
    <row r="212" spans="11:15" ht="15.75" x14ac:dyDescent="0.25">
      <c r="K212" s="1">
        <v>10.15</v>
      </c>
      <c r="L212" s="1">
        <f t="shared" si="27"/>
        <v>0.50750000000000006</v>
      </c>
      <c r="M212" s="1">
        <f t="shared" si="28"/>
        <v>2.544</v>
      </c>
      <c r="N212" s="3">
        <f t="shared" si="29"/>
        <v>25.44</v>
      </c>
      <c r="O212">
        <f t="shared" si="30"/>
        <v>0</v>
      </c>
    </row>
    <row r="213" spans="11:15" ht="15.75" x14ac:dyDescent="0.25">
      <c r="K213" s="1">
        <v>10.199999999999999</v>
      </c>
      <c r="L213" s="1">
        <f t="shared" si="27"/>
        <v>0.51</v>
      </c>
      <c r="M213" s="1">
        <f t="shared" si="28"/>
        <v>2.5449999999999999</v>
      </c>
      <c r="N213" s="3">
        <f t="shared" si="29"/>
        <v>25.45</v>
      </c>
      <c r="O213">
        <f t="shared" si="30"/>
        <v>9.9999999999980105E-3</v>
      </c>
    </row>
    <row r="214" spans="11:15" ht="15.75" x14ac:dyDescent="0.25">
      <c r="K214" s="1">
        <v>10.25</v>
      </c>
      <c r="L214" s="1">
        <f t="shared" si="27"/>
        <v>0.51249999999999996</v>
      </c>
      <c r="M214" s="1">
        <f t="shared" si="28"/>
        <v>2.5449999999999999</v>
      </c>
      <c r="N214" s="3">
        <f t="shared" si="29"/>
        <v>25.45</v>
      </c>
      <c r="O214">
        <f t="shared" si="30"/>
        <v>0</v>
      </c>
    </row>
    <row r="215" spans="11:15" ht="15.75" x14ac:dyDescent="0.25">
      <c r="K215" s="1">
        <v>10.3</v>
      </c>
      <c r="L215" s="1">
        <f t="shared" si="27"/>
        <v>0.51500000000000001</v>
      </c>
      <c r="M215" s="1">
        <f t="shared" si="28"/>
        <v>2.5449999999999999</v>
      </c>
      <c r="N215" s="3">
        <f t="shared" si="29"/>
        <v>25.45</v>
      </c>
      <c r="O215">
        <f t="shared" si="30"/>
        <v>0</v>
      </c>
    </row>
    <row r="216" spans="11:15" ht="15.75" x14ac:dyDescent="0.25">
      <c r="K216" s="1">
        <v>10.35</v>
      </c>
      <c r="L216" s="1">
        <f t="shared" si="27"/>
        <v>0.51749999999999996</v>
      </c>
      <c r="M216" s="1">
        <f t="shared" si="28"/>
        <v>2.5449999999999999</v>
      </c>
      <c r="N216" s="3">
        <f t="shared" si="29"/>
        <v>25.45</v>
      </c>
      <c r="O216">
        <f t="shared" si="30"/>
        <v>0</v>
      </c>
    </row>
    <row r="217" spans="11:15" ht="15.75" x14ac:dyDescent="0.25">
      <c r="K217" s="1">
        <v>10.4</v>
      </c>
      <c r="L217" s="1">
        <f t="shared" si="27"/>
        <v>0.52</v>
      </c>
      <c r="M217" s="1">
        <f t="shared" si="28"/>
        <v>2.5449999999999999</v>
      </c>
      <c r="N217" s="3">
        <f t="shared" si="29"/>
        <v>25.45</v>
      </c>
      <c r="O217">
        <f t="shared" si="30"/>
        <v>0</v>
      </c>
    </row>
    <row r="218" spans="11:15" ht="15.75" x14ac:dyDescent="0.25">
      <c r="K218" s="1">
        <v>10.45</v>
      </c>
      <c r="L218" s="1">
        <f t="shared" si="27"/>
        <v>0.52249999999999996</v>
      </c>
      <c r="M218" s="1">
        <f t="shared" si="28"/>
        <v>2.5459999999999998</v>
      </c>
      <c r="N218" s="3">
        <f t="shared" si="29"/>
        <v>25.459999999999997</v>
      </c>
      <c r="O218">
        <f t="shared" si="30"/>
        <v>9.9999999999980105E-3</v>
      </c>
    </row>
    <row r="219" spans="11:15" ht="15.75" x14ac:dyDescent="0.25">
      <c r="K219" s="1">
        <v>10.5</v>
      </c>
      <c r="L219" s="1">
        <f t="shared" si="27"/>
        <v>0.52500000000000002</v>
      </c>
      <c r="M219" s="1">
        <f t="shared" si="28"/>
        <v>2.5459999999999998</v>
      </c>
      <c r="N219" s="3">
        <f t="shared" si="29"/>
        <v>25.459999999999997</v>
      </c>
      <c r="O219">
        <f t="shared" si="30"/>
        <v>0</v>
      </c>
    </row>
    <row r="220" spans="11:15" ht="15.75" x14ac:dyDescent="0.25">
      <c r="K220" s="1">
        <v>10.55</v>
      </c>
      <c r="L220" s="1">
        <f t="shared" si="27"/>
        <v>0.52749999999999997</v>
      </c>
      <c r="M220" s="1">
        <f t="shared" si="28"/>
        <v>2.5459999999999998</v>
      </c>
      <c r="N220" s="3">
        <f t="shared" si="29"/>
        <v>25.459999999999997</v>
      </c>
      <c r="O220">
        <f t="shared" si="30"/>
        <v>0</v>
      </c>
    </row>
    <row r="221" spans="11:15" ht="15.75" x14ac:dyDescent="0.25">
      <c r="K221" s="1">
        <v>10.6</v>
      </c>
      <c r="L221" s="1">
        <f t="shared" si="27"/>
        <v>0.53</v>
      </c>
      <c r="M221" s="1">
        <f t="shared" si="28"/>
        <v>2.5459999999999998</v>
      </c>
      <c r="N221" s="3">
        <f t="shared" si="29"/>
        <v>25.459999999999997</v>
      </c>
      <c r="O221">
        <f t="shared" si="30"/>
        <v>0</v>
      </c>
    </row>
    <row r="222" spans="11:15" ht="15.75" x14ac:dyDescent="0.25">
      <c r="K222" s="1">
        <v>10.65</v>
      </c>
      <c r="L222" s="1">
        <f t="shared" si="27"/>
        <v>0.53249999999999997</v>
      </c>
      <c r="M222" s="1">
        <f t="shared" si="28"/>
        <v>2.5459999999999998</v>
      </c>
      <c r="N222" s="3">
        <f t="shared" si="29"/>
        <v>25.459999999999997</v>
      </c>
      <c r="O222">
        <f t="shared" si="30"/>
        <v>0</v>
      </c>
    </row>
    <row r="223" spans="11:15" ht="15.75" x14ac:dyDescent="0.25">
      <c r="K223" s="1">
        <v>10.7</v>
      </c>
      <c r="L223" s="1">
        <f t="shared" si="27"/>
        <v>0.53500000000000003</v>
      </c>
      <c r="M223" s="1">
        <f t="shared" si="28"/>
        <v>2.5470000000000002</v>
      </c>
      <c r="N223" s="3">
        <f t="shared" si="29"/>
        <v>25.470000000000002</v>
      </c>
      <c r="O223">
        <f t="shared" si="30"/>
        <v>1.0000000000005116E-2</v>
      </c>
    </row>
    <row r="224" spans="11:15" ht="15.75" x14ac:dyDescent="0.25">
      <c r="K224" s="1">
        <v>10.75</v>
      </c>
      <c r="L224" s="1">
        <f t="shared" si="27"/>
        <v>0.53749999999999998</v>
      </c>
      <c r="M224" s="1">
        <f t="shared" si="28"/>
        <v>2.5470000000000002</v>
      </c>
      <c r="N224" s="3">
        <f t="shared" si="29"/>
        <v>25.470000000000002</v>
      </c>
      <c r="O224">
        <f t="shared" si="30"/>
        <v>0</v>
      </c>
    </row>
  </sheetData>
  <conditionalFormatting sqref="W11:W29">
    <cfRule type="cellIs" dxfId="1" priority="11" operator="lessThan">
      <formula>0.00488</formula>
    </cfRule>
  </conditionalFormatting>
  <conditionalFormatting sqref="S59:S96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58:V96">
    <cfRule type="colorScale" priority="1">
      <colorScale>
        <cfvo type="num" val="0"/>
        <cfvo type="num" val="10"/>
        <cfvo type="num" val="30"/>
        <color rgb="FF00B050"/>
        <color rgb="FFFFEB84"/>
        <color rgb="FFFF0000"/>
      </colorScale>
    </cfRule>
    <cfRule type="colorScale" priority="6">
      <colorScale>
        <cfvo type="num" val="5"/>
        <cfvo type="percentile" val="50"/>
        <cfvo type="num" val="20"/>
        <color rgb="FF00B050"/>
        <color rgb="FFFFEB84"/>
        <color rgb="FFFF000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58">
    <cfRule type="colorScale" priority="3">
      <colorScale>
        <cfvo type="num" val="5"/>
        <cfvo type="percentile" val="50"/>
        <cfvo type="num" val="20"/>
        <color rgb="FF00B050"/>
        <color rgb="FFFFEB84"/>
        <color rgb="FFFF000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58:S96">
    <cfRule type="colorScale" priority="2">
      <colorScale>
        <cfvo type="num" val="0"/>
        <cfvo type="num" val="10"/>
        <cfvo type="num" val="30"/>
        <color rgb="FF00B050"/>
        <color rgb="FFFFEB84"/>
        <color rgb="FFFF0000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3"/>
  <sheetViews>
    <sheetView topLeftCell="A35" zoomScale="60" zoomScaleNormal="60" workbookViewId="0">
      <selection activeCell="Y70" sqref="Y70"/>
    </sheetView>
  </sheetViews>
  <sheetFormatPr baseColWidth="10" defaultRowHeight="15" x14ac:dyDescent="0.25"/>
  <cols>
    <col min="3" max="3" width="11.42578125" customWidth="1"/>
    <col min="23" max="23" width="13" customWidth="1"/>
  </cols>
  <sheetData>
    <row r="1" spans="1:17" ht="15.75" thickBot="1" x14ac:dyDescent="0.3">
      <c r="B1" t="s">
        <v>21</v>
      </c>
    </row>
    <row r="2" spans="1:17" ht="16.5" thickBot="1" x14ac:dyDescent="0.3">
      <c r="A2" t="s">
        <v>20</v>
      </c>
      <c r="B2" s="34" t="s">
        <v>23</v>
      </c>
      <c r="C2" s="34">
        <v>1</v>
      </c>
      <c r="D2" s="34">
        <v>2</v>
      </c>
      <c r="E2" s="34">
        <v>3</v>
      </c>
      <c r="F2" s="34">
        <v>4</v>
      </c>
      <c r="G2" s="34">
        <v>5</v>
      </c>
      <c r="H2" s="34">
        <v>6</v>
      </c>
      <c r="I2" s="34">
        <v>7</v>
      </c>
      <c r="J2" s="34">
        <v>8</v>
      </c>
      <c r="K2" s="34">
        <v>9</v>
      </c>
      <c r="L2" s="38">
        <v>10</v>
      </c>
      <c r="M2" s="34">
        <v>11</v>
      </c>
      <c r="N2" s="34">
        <v>12</v>
      </c>
      <c r="O2" s="39">
        <v>13</v>
      </c>
      <c r="P2" s="34">
        <v>14</v>
      </c>
      <c r="Q2" s="34">
        <v>15</v>
      </c>
    </row>
    <row r="3" spans="1:17" ht="16.5" thickBot="1" x14ac:dyDescent="0.3">
      <c r="B3" s="34">
        <v>100</v>
      </c>
      <c r="C3" s="78">
        <f>57.296/($B3*C$2*10^-2)</f>
        <v>57.295999999999999</v>
      </c>
      <c r="D3" s="79">
        <f t="shared" ref="D3:Q3" si="0">57.296/($B3*D$2*10^-2)</f>
        <v>28.648</v>
      </c>
      <c r="E3" s="79">
        <f t="shared" si="0"/>
        <v>19.098666666666666</v>
      </c>
      <c r="F3" s="79">
        <f t="shared" si="0"/>
        <v>14.324</v>
      </c>
      <c r="G3" s="79">
        <f t="shared" si="0"/>
        <v>11.459199999999999</v>
      </c>
      <c r="H3" s="79">
        <f t="shared" si="0"/>
        <v>9.5493333333333332</v>
      </c>
      <c r="I3" s="79">
        <f t="shared" si="0"/>
        <v>8.1851428571428571</v>
      </c>
      <c r="J3" s="79">
        <f t="shared" si="0"/>
        <v>7.1619999999999999</v>
      </c>
      <c r="K3" s="79">
        <f t="shared" si="0"/>
        <v>6.3662222222222224</v>
      </c>
      <c r="L3" s="79">
        <f t="shared" si="0"/>
        <v>5.7295999999999996</v>
      </c>
      <c r="M3" s="79">
        <f>57.296/($B3*M$2*10^-2)</f>
        <v>5.2087272727272724</v>
      </c>
      <c r="N3" s="79">
        <f t="shared" si="0"/>
        <v>4.7746666666666666</v>
      </c>
      <c r="O3" s="79">
        <f t="shared" si="0"/>
        <v>4.4073846153846157</v>
      </c>
      <c r="P3" s="79">
        <f t="shared" si="0"/>
        <v>4.0925714285714285</v>
      </c>
      <c r="Q3" s="80">
        <f t="shared" si="0"/>
        <v>3.8197333333333332</v>
      </c>
    </row>
    <row r="4" spans="1:17" ht="16.5" thickBot="1" x14ac:dyDescent="0.3">
      <c r="B4" s="34">
        <v>150</v>
      </c>
      <c r="C4" s="81">
        <f t="shared" ref="C4:L23" si="1">57.296/($B4*C$2*10^-2)</f>
        <v>38.197333333333333</v>
      </c>
      <c r="D4" s="82">
        <f t="shared" si="1"/>
        <v>19.098666666666666</v>
      </c>
      <c r="E4" s="82">
        <f t="shared" si="1"/>
        <v>12.732444444444445</v>
      </c>
      <c r="F4" s="82">
        <f t="shared" si="1"/>
        <v>9.5493333333333332</v>
      </c>
      <c r="G4" s="82">
        <f t="shared" si="1"/>
        <v>7.6394666666666664</v>
      </c>
      <c r="H4" s="82">
        <f t="shared" si="1"/>
        <v>6.3662222222222224</v>
      </c>
      <c r="I4" s="82">
        <f t="shared" si="1"/>
        <v>5.4567619047619047</v>
      </c>
      <c r="J4" s="82">
        <f t="shared" si="1"/>
        <v>4.7746666666666666</v>
      </c>
      <c r="K4" s="82">
        <f t="shared" si="1"/>
        <v>4.244148148148148</v>
      </c>
      <c r="L4" s="82">
        <f t="shared" si="1"/>
        <v>3.8197333333333332</v>
      </c>
      <c r="M4" s="82">
        <f t="shared" ref="M4:Q23" si="2">57.296/($B4*M$2*10^-2)</f>
        <v>3.4724848484848483</v>
      </c>
      <c r="N4" s="82">
        <f t="shared" si="2"/>
        <v>3.1831111111111112</v>
      </c>
      <c r="O4" s="82">
        <f t="shared" si="2"/>
        <v>2.9382564102564102</v>
      </c>
      <c r="P4" s="82">
        <f t="shared" si="2"/>
        <v>2.7283809523809524</v>
      </c>
      <c r="Q4" s="83">
        <f t="shared" si="2"/>
        <v>2.5464888888888888</v>
      </c>
    </row>
    <row r="5" spans="1:17" ht="16.5" thickBot="1" x14ac:dyDescent="0.3">
      <c r="B5" s="34">
        <v>200</v>
      </c>
      <c r="C5" s="81">
        <f t="shared" si="1"/>
        <v>28.648</v>
      </c>
      <c r="D5" s="82">
        <f t="shared" si="1"/>
        <v>14.324</v>
      </c>
      <c r="E5" s="82">
        <f t="shared" si="1"/>
        <v>9.5493333333333332</v>
      </c>
      <c r="F5" s="82">
        <f t="shared" si="1"/>
        <v>7.1619999999999999</v>
      </c>
      <c r="G5" s="82">
        <f t="shared" si="1"/>
        <v>5.7295999999999996</v>
      </c>
      <c r="H5" s="82">
        <f t="shared" si="1"/>
        <v>4.7746666666666666</v>
      </c>
      <c r="I5" s="82">
        <f t="shared" si="1"/>
        <v>4.0925714285714285</v>
      </c>
      <c r="J5" s="82">
        <f t="shared" si="1"/>
        <v>3.581</v>
      </c>
      <c r="K5" s="82">
        <f t="shared" si="1"/>
        <v>3.1831111111111112</v>
      </c>
      <c r="L5" s="82">
        <f t="shared" si="1"/>
        <v>2.8647999999999998</v>
      </c>
      <c r="M5" s="82">
        <f t="shared" si="2"/>
        <v>2.6043636363636362</v>
      </c>
      <c r="N5" s="82">
        <f t="shared" si="2"/>
        <v>2.3873333333333333</v>
      </c>
      <c r="O5" s="82">
        <f t="shared" si="2"/>
        <v>2.2036923076923078</v>
      </c>
      <c r="P5" s="82">
        <f t="shared" si="2"/>
        <v>2.0462857142857143</v>
      </c>
      <c r="Q5" s="83">
        <f t="shared" si="2"/>
        <v>1.9098666666666666</v>
      </c>
    </row>
    <row r="6" spans="1:17" ht="16.5" thickBot="1" x14ac:dyDescent="0.3">
      <c r="B6" s="34">
        <v>250</v>
      </c>
      <c r="C6" s="81">
        <f t="shared" si="1"/>
        <v>22.918399999999998</v>
      </c>
      <c r="D6" s="82">
        <f t="shared" si="1"/>
        <v>11.459199999999999</v>
      </c>
      <c r="E6" s="82">
        <f t="shared" si="1"/>
        <v>7.6394666666666664</v>
      </c>
      <c r="F6" s="82">
        <f t="shared" si="1"/>
        <v>5.7295999999999996</v>
      </c>
      <c r="G6" s="82">
        <f t="shared" si="1"/>
        <v>4.5836800000000002</v>
      </c>
      <c r="H6" s="82">
        <f t="shared" si="1"/>
        <v>3.8197333333333332</v>
      </c>
      <c r="I6" s="82">
        <f t="shared" si="1"/>
        <v>3.274057142857143</v>
      </c>
      <c r="J6" s="82">
        <f t="shared" si="1"/>
        <v>2.8647999999999998</v>
      </c>
      <c r="K6" s="82">
        <f t="shared" si="1"/>
        <v>2.5464888888888888</v>
      </c>
      <c r="L6" s="82">
        <f t="shared" si="1"/>
        <v>2.2918400000000001</v>
      </c>
      <c r="M6" s="82">
        <f t="shared" si="2"/>
        <v>2.0834909090909091</v>
      </c>
      <c r="N6" s="82">
        <f t="shared" si="2"/>
        <v>1.9098666666666666</v>
      </c>
      <c r="O6" s="82">
        <f t="shared" si="2"/>
        <v>1.7629538461538461</v>
      </c>
      <c r="P6" s="82">
        <f t="shared" si="2"/>
        <v>1.6370285714285715</v>
      </c>
      <c r="Q6" s="83">
        <f t="shared" si="2"/>
        <v>1.5278933333333333</v>
      </c>
    </row>
    <row r="7" spans="1:17" ht="16.5" thickBot="1" x14ac:dyDescent="0.3">
      <c r="B7" s="34">
        <v>300</v>
      </c>
      <c r="C7" s="81">
        <f t="shared" si="1"/>
        <v>19.098666666666666</v>
      </c>
      <c r="D7" s="82">
        <f t="shared" si="1"/>
        <v>9.5493333333333332</v>
      </c>
      <c r="E7" s="82">
        <f t="shared" si="1"/>
        <v>6.3662222222222224</v>
      </c>
      <c r="F7" s="82">
        <f t="shared" si="1"/>
        <v>4.7746666666666666</v>
      </c>
      <c r="G7" s="82">
        <f t="shared" si="1"/>
        <v>3.8197333333333332</v>
      </c>
      <c r="H7" s="82">
        <f t="shared" si="1"/>
        <v>3.1831111111111112</v>
      </c>
      <c r="I7" s="82">
        <f t="shared" si="1"/>
        <v>2.7283809523809524</v>
      </c>
      <c r="J7" s="82">
        <f t="shared" si="1"/>
        <v>2.3873333333333333</v>
      </c>
      <c r="K7" s="82">
        <f t="shared" si="1"/>
        <v>2.122074074074074</v>
      </c>
      <c r="L7" s="82">
        <f t="shared" si="1"/>
        <v>1.9098666666666666</v>
      </c>
      <c r="M7" s="82">
        <f t="shared" si="2"/>
        <v>1.7362424242424241</v>
      </c>
      <c r="N7" s="82">
        <f t="shared" si="2"/>
        <v>1.5915555555555556</v>
      </c>
      <c r="O7" s="82">
        <f t="shared" si="2"/>
        <v>1.4691282051282051</v>
      </c>
      <c r="P7" s="82">
        <f t="shared" si="2"/>
        <v>1.3641904761904762</v>
      </c>
      <c r="Q7" s="83">
        <f t="shared" si="2"/>
        <v>1.2732444444444444</v>
      </c>
    </row>
    <row r="8" spans="1:17" ht="16.5" thickBot="1" x14ac:dyDescent="0.3">
      <c r="B8" s="34">
        <v>350</v>
      </c>
      <c r="C8" s="81">
        <f t="shared" si="1"/>
        <v>16.370285714285714</v>
      </c>
      <c r="D8" s="82">
        <f t="shared" si="1"/>
        <v>8.1851428571428571</v>
      </c>
      <c r="E8" s="82">
        <f t="shared" si="1"/>
        <v>5.4567619047619047</v>
      </c>
      <c r="F8" s="82">
        <f t="shared" si="1"/>
        <v>4.0925714285714285</v>
      </c>
      <c r="G8" s="82">
        <f t="shared" si="1"/>
        <v>3.274057142857143</v>
      </c>
      <c r="H8" s="82">
        <f t="shared" si="1"/>
        <v>2.7283809523809524</v>
      </c>
      <c r="I8" s="82">
        <f t="shared" si="1"/>
        <v>2.3386122448979592</v>
      </c>
      <c r="J8" s="82">
        <f t="shared" si="1"/>
        <v>2.0462857142857143</v>
      </c>
      <c r="K8" s="82">
        <f t="shared" si="1"/>
        <v>1.8189206349206348</v>
      </c>
      <c r="L8" s="82">
        <f t="shared" si="1"/>
        <v>1.6370285714285715</v>
      </c>
      <c r="M8" s="82">
        <f t="shared" si="2"/>
        <v>1.4882077922077921</v>
      </c>
      <c r="N8" s="82">
        <f t="shared" si="2"/>
        <v>1.3641904761904762</v>
      </c>
      <c r="O8" s="82">
        <f t="shared" si="2"/>
        <v>1.2592527472527473</v>
      </c>
      <c r="P8" s="82">
        <f t="shared" si="2"/>
        <v>1.1693061224489796</v>
      </c>
      <c r="Q8" s="83">
        <f t="shared" si="2"/>
        <v>1.0913523809523809</v>
      </c>
    </row>
    <row r="9" spans="1:17" ht="16.5" thickBot="1" x14ac:dyDescent="0.3">
      <c r="B9" s="34">
        <v>400</v>
      </c>
      <c r="C9" s="81">
        <f t="shared" si="1"/>
        <v>14.324</v>
      </c>
      <c r="D9" s="82">
        <f t="shared" si="1"/>
        <v>7.1619999999999999</v>
      </c>
      <c r="E9" s="82">
        <f t="shared" si="1"/>
        <v>4.7746666666666666</v>
      </c>
      <c r="F9" s="82">
        <f t="shared" si="1"/>
        <v>3.581</v>
      </c>
      <c r="G9" s="82">
        <f t="shared" si="1"/>
        <v>2.8647999999999998</v>
      </c>
      <c r="H9" s="82">
        <f t="shared" si="1"/>
        <v>2.3873333333333333</v>
      </c>
      <c r="I9" s="82">
        <f t="shared" si="1"/>
        <v>2.0462857142857143</v>
      </c>
      <c r="J9" s="82">
        <f t="shared" si="1"/>
        <v>1.7905</v>
      </c>
      <c r="K9" s="82">
        <f t="shared" si="1"/>
        <v>1.5915555555555556</v>
      </c>
      <c r="L9" s="82">
        <f t="shared" si="1"/>
        <v>1.4323999999999999</v>
      </c>
      <c r="M9" s="82">
        <f t="shared" si="2"/>
        <v>1.3021818181818181</v>
      </c>
      <c r="N9" s="82">
        <f t="shared" si="2"/>
        <v>1.1936666666666667</v>
      </c>
      <c r="O9" s="82">
        <f t="shared" si="2"/>
        <v>1.1018461538461539</v>
      </c>
      <c r="P9" s="82">
        <f t="shared" si="2"/>
        <v>1.0231428571428571</v>
      </c>
      <c r="Q9" s="83">
        <f t="shared" si="2"/>
        <v>0.9549333333333333</v>
      </c>
    </row>
    <row r="10" spans="1:17" ht="16.5" thickBot="1" x14ac:dyDescent="0.3">
      <c r="B10" s="34">
        <v>450</v>
      </c>
      <c r="C10" s="81">
        <f t="shared" si="1"/>
        <v>12.732444444444445</v>
      </c>
      <c r="D10" s="82">
        <f t="shared" si="1"/>
        <v>6.3662222222222224</v>
      </c>
      <c r="E10" s="82">
        <f t="shared" si="1"/>
        <v>4.244148148148148</v>
      </c>
      <c r="F10" s="82">
        <f t="shared" si="1"/>
        <v>3.1831111111111112</v>
      </c>
      <c r="G10" s="82">
        <f t="shared" si="1"/>
        <v>2.5464888888888888</v>
      </c>
      <c r="H10" s="82">
        <f t="shared" si="1"/>
        <v>2.122074074074074</v>
      </c>
      <c r="I10" s="82">
        <f t="shared" si="1"/>
        <v>1.8189206349206348</v>
      </c>
      <c r="J10" s="82">
        <f t="shared" si="1"/>
        <v>1.5915555555555556</v>
      </c>
      <c r="K10" s="82">
        <f t="shared" si="1"/>
        <v>1.414716049382716</v>
      </c>
      <c r="L10" s="82">
        <f t="shared" si="1"/>
        <v>1.2732444444444444</v>
      </c>
      <c r="M10" s="82">
        <f t="shared" si="2"/>
        <v>1.1574949494949496</v>
      </c>
      <c r="N10" s="82">
        <f t="shared" si="2"/>
        <v>1.061037037037037</v>
      </c>
      <c r="O10" s="82">
        <f t="shared" si="2"/>
        <v>0.97941880341880339</v>
      </c>
      <c r="P10" s="82">
        <f t="shared" si="2"/>
        <v>0.90946031746031741</v>
      </c>
      <c r="Q10" s="83">
        <f t="shared" si="2"/>
        <v>0.8488296296296296</v>
      </c>
    </row>
    <row r="11" spans="1:17" ht="16.5" thickBot="1" x14ac:dyDescent="0.3">
      <c r="B11" s="34">
        <v>500</v>
      </c>
      <c r="C11" s="81">
        <f t="shared" si="1"/>
        <v>11.459199999999999</v>
      </c>
      <c r="D11" s="82">
        <f t="shared" si="1"/>
        <v>5.7295999999999996</v>
      </c>
      <c r="E11" s="82">
        <f t="shared" si="1"/>
        <v>3.8197333333333332</v>
      </c>
      <c r="F11" s="82">
        <f t="shared" si="1"/>
        <v>2.8647999999999998</v>
      </c>
      <c r="G11" s="82">
        <f t="shared" si="1"/>
        <v>2.2918400000000001</v>
      </c>
      <c r="H11" s="82">
        <f t="shared" si="1"/>
        <v>1.9098666666666666</v>
      </c>
      <c r="I11" s="82">
        <f t="shared" si="1"/>
        <v>1.6370285714285715</v>
      </c>
      <c r="J11" s="82">
        <f t="shared" si="1"/>
        <v>1.4323999999999999</v>
      </c>
      <c r="K11" s="82">
        <f t="shared" si="1"/>
        <v>1.2732444444444444</v>
      </c>
      <c r="L11" s="82">
        <f t="shared" si="1"/>
        <v>1.14592</v>
      </c>
      <c r="M11" s="82">
        <f t="shared" si="2"/>
        <v>1.0417454545454545</v>
      </c>
      <c r="N11" s="82">
        <f t="shared" si="2"/>
        <v>0.9549333333333333</v>
      </c>
      <c r="O11" s="82">
        <f t="shared" si="2"/>
        <v>0.88147692307692305</v>
      </c>
      <c r="P11" s="82">
        <f t="shared" si="2"/>
        <v>0.81851428571428575</v>
      </c>
      <c r="Q11" s="83">
        <f t="shared" si="2"/>
        <v>0.76394666666666666</v>
      </c>
    </row>
    <row r="12" spans="1:17" ht="16.5" thickBot="1" x14ac:dyDescent="0.3">
      <c r="B12" s="34">
        <v>550</v>
      </c>
      <c r="C12" s="81">
        <f t="shared" si="1"/>
        <v>10.417454545454545</v>
      </c>
      <c r="D12" s="82">
        <f t="shared" si="1"/>
        <v>5.2087272727272724</v>
      </c>
      <c r="E12" s="82">
        <f t="shared" si="1"/>
        <v>3.4724848484848483</v>
      </c>
      <c r="F12" s="82">
        <f t="shared" si="1"/>
        <v>2.6043636363636362</v>
      </c>
      <c r="G12" s="82">
        <f t="shared" si="1"/>
        <v>2.0834909090909091</v>
      </c>
      <c r="H12" s="82">
        <f t="shared" si="1"/>
        <v>1.7362424242424241</v>
      </c>
      <c r="I12" s="82">
        <f t="shared" si="1"/>
        <v>1.4882077922077921</v>
      </c>
      <c r="J12" s="82">
        <f t="shared" si="1"/>
        <v>1.3021818181818181</v>
      </c>
      <c r="K12" s="82">
        <f t="shared" si="1"/>
        <v>1.1574949494949496</v>
      </c>
      <c r="L12" s="82">
        <f t="shared" si="1"/>
        <v>1.0417454545454545</v>
      </c>
      <c r="M12" s="82">
        <f t="shared" si="2"/>
        <v>0.94704132231404958</v>
      </c>
      <c r="N12" s="82">
        <f t="shared" si="2"/>
        <v>0.86812121212121207</v>
      </c>
      <c r="O12" s="82">
        <f t="shared" si="2"/>
        <v>0.80134265734265731</v>
      </c>
      <c r="P12" s="82">
        <f t="shared" si="2"/>
        <v>0.74410389610389605</v>
      </c>
      <c r="Q12" s="83">
        <f>57.296/($B12*Q$2*10^-2)</f>
        <v>0.69449696969696972</v>
      </c>
    </row>
    <row r="13" spans="1:17" ht="16.5" thickBot="1" x14ac:dyDescent="0.3">
      <c r="B13" s="34">
        <v>600</v>
      </c>
      <c r="C13" s="81">
        <f t="shared" si="1"/>
        <v>9.5493333333333332</v>
      </c>
      <c r="D13" s="82">
        <f t="shared" si="1"/>
        <v>4.7746666666666666</v>
      </c>
      <c r="E13" s="82">
        <f t="shared" si="1"/>
        <v>3.1831111111111112</v>
      </c>
      <c r="F13" s="82">
        <f t="shared" si="1"/>
        <v>2.3873333333333333</v>
      </c>
      <c r="G13" s="82">
        <f t="shared" si="1"/>
        <v>1.9098666666666666</v>
      </c>
      <c r="H13" s="82">
        <f t="shared" si="1"/>
        <v>1.5915555555555556</v>
      </c>
      <c r="I13" s="82">
        <f t="shared" si="1"/>
        <v>1.3641904761904762</v>
      </c>
      <c r="J13" s="82">
        <f t="shared" si="1"/>
        <v>1.1936666666666667</v>
      </c>
      <c r="K13" s="82">
        <f t="shared" si="1"/>
        <v>1.061037037037037</v>
      </c>
      <c r="L13" s="82">
        <f t="shared" si="1"/>
        <v>0.9549333333333333</v>
      </c>
      <c r="M13" s="82">
        <f t="shared" si="2"/>
        <v>0.86812121212121207</v>
      </c>
      <c r="N13" s="82">
        <f t="shared" si="2"/>
        <v>0.79577777777777781</v>
      </c>
      <c r="O13" s="82">
        <f t="shared" si="2"/>
        <v>0.73456410256410254</v>
      </c>
      <c r="P13" s="82">
        <f t="shared" si="2"/>
        <v>0.68209523809523809</v>
      </c>
      <c r="Q13" s="83">
        <f t="shared" si="2"/>
        <v>0.6366222222222222</v>
      </c>
    </row>
    <row r="14" spans="1:17" ht="16.5" thickBot="1" x14ac:dyDescent="0.3">
      <c r="B14" s="34">
        <v>650</v>
      </c>
      <c r="C14" s="81">
        <f t="shared" si="1"/>
        <v>8.8147692307692314</v>
      </c>
      <c r="D14" s="82">
        <f t="shared" si="1"/>
        <v>4.4073846153846157</v>
      </c>
      <c r="E14" s="82">
        <f t="shared" si="1"/>
        <v>2.9382564102564102</v>
      </c>
      <c r="F14" s="82">
        <f t="shared" si="1"/>
        <v>2.2036923076923078</v>
      </c>
      <c r="G14" s="82">
        <f t="shared" si="1"/>
        <v>1.7629538461538461</v>
      </c>
      <c r="H14" s="82">
        <f t="shared" si="1"/>
        <v>1.4691282051282051</v>
      </c>
      <c r="I14" s="82">
        <f t="shared" si="1"/>
        <v>1.2592527472527473</v>
      </c>
      <c r="J14" s="82">
        <f t="shared" si="1"/>
        <v>1.1018461538461539</v>
      </c>
      <c r="K14" s="82">
        <f t="shared" si="1"/>
        <v>0.97941880341880339</v>
      </c>
      <c r="L14" s="82">
        <f t="shared" si="1"/>
        <v>0.88147692307692305</v>
      </c>
      <c r="M14" s="82">
        <f t="shared" si="2"/>
        <v>0.80134265734265731</v>
      </c>
      <c r="N14" s="82">
        <f t="shared" si="2"/>
        <v>0.73456410256410254</v>
      </c>
      <c r="O14" s="82">
        <f t="shared" si="2"/>
        <v>0.67805917159763318</v>
      </c>
      <c r="P14" s="82">
        <f t="shared" si="2"/>
        <v>0.62962637362637364</v>
      </c>
      <c r="Q14" s="83">
        <f t="shared" si="2"/>
        <v>0.58765128205128203</v>
      </c>
    </row>
    <row r="15" spans="1:17" ht="16.5" thickBot="1" x14ac:dyDescent="0.3">
      <c r="B15" s="34">
        <v>700</v>
      </c>
      <c r="C15" s="81">
        <f t="shared" si="1"/>
        <v>8.1851428571428571</v>
      </c>
      <c r="D15" s="82">
        <f t="shared" si="1"/>
        <v>4.0925714285714285</v>
      </c>
      <c r="E15" s="82">
        <f t="shared" si="1"/>
        <v>2.7283809523809524</v>
      </c>
      <c r="F15" s="82">
        <f t="shared" si="1"/>
        <v>2.0462857142857143</v>
      </c>
      <c r="G15" s="82">
        <f t="shared" si="1"/>
        <v>1.6370285714285715</v>
      </c>
      <c r="H15" s="82">
        <f t="shared" si="1"/>
        <v>1.3641904761904762</v>
      </c>
      <c r="I15" s="82">
        <f t="shared" si="1"/>
        <v>1.1693061224489796</v>
      </c>
      <c r="J15" s="82">
        <f t="shared" si="1"/>
        <v>1.0231428571428571</v>
      </c>
      <c r="K15" s="82">
        <f t="shared" si="1"/>
        <v>0.90946031746031741</v>
      </c>
      <c r="L15" s="82">
        <f t="shared" si="1"/>
        <v>0.81851428571428575</v>
      </c>
      <c r="M15" s="82">
        <f t="shared" si="2"/>
        <v>0.74410389610389605</v>
      </c>
      <c r="N15" s="82">
        <f t="shared" si="2"/>
        <v>0.68209523809523809</v>
      </c>
      <c r="O15" s="82">
        <f t="shared" si="2"/>
        <v>0.62962637362637364</v>
      </c>
      <c r="P15" s="82">
        <f t="shared" si="2"/>
        <v>0.58465306122448979</v>
      </c>
      <c r="Q15" s="83">
        <f t="shared" si="2"/>
        <v>0.54567619047619043</v>
      </c>
    </row>
    <row r="16" spans="1:17" ht="16.5" thickBot="1" x14ac:dyDescent="0.3">
      <c r="B16" s="34">
        <v>750</v>
      </c>
      <c r="C16" s="81">
        <f t="shared" si="1"/>
        <v>7.6394666666666664</v>
      </c>
      <c r="D16" s="82">
        <f t="shared" si="1"/>
        <v>3.8197333333333332</v>
      </c>
      <c r="E16" s="82">
        <f t="shared" si="1"/>
        <v>2.5464888888888888</v>
      </c>
      <c r="F16" s="82">
        <f t="shared" si="1"/>
        <v>1.9098666666666666</v>
      </c>
      <c r="G16" s="82">
        <f t="shared" si="1"/>
        <v>1.5278933333333333</v>
      </c>
      <c r="H16" s="82">
        <f t="shared" si="1"/>
        <v>1.2732444444444444</v>
      </c>
      <c r="I16" s="82">
        <f t="shared" si="1"/>
        <v>1.0913523809523809</v>
      </c>
      <c r="J16" s="82">
        <f t="shared" si="1"/>
        <v>0.9549333333333333</v>
      </c>
      <c r="K16" s="82">
        <f t="shared" si="1"/>
        <v>0.8488296296296296</v>
      </c>
      <c r="L16" s="82">
        <f t="shared" si="1"/>
        <v>0.76394666666666666</v>
      </c>
      <c r="M16" s="82">
        <f t="shared" si="2"/>
        <v>0.69449696969696972</v>
      </c>
      <c r="N16" s="82">
        <f t="shared" si="2"/>
        <v>0.6366222222222222</v>
      </c>
      <c r="O16" s="82">
        <f t="shared" si="2"/>
        <v>0.58765128205128203</v>
      </c>
      <c r="P16" s="82">
        <f t="shared" si="2"/>
        <v>0.54567619047619043</v>
      </c>
      <c r="Q16" s="83">
        <f t="shared" si="2"/>
        <v>0.50929777777777774</v>
      </c>
    </row>
    <row r="17" spans="2:17" ht="16.5" thickBot="1" x14ac:dyDescent="0.3">
      <c r="B17" s="34">
        <v>800</v>
      </c>
      <c r="C17" s="81">
        <f t="shared" si="1"/>
        <v>7.1619999999999999</v>
      </c>
      <c r="D17" s="82">
        <f t="shared" si="1"/>
        <v>3.581</v>
      </c>
      <c r="E17" s="82">
        <f t="shared" si="1"/>
        <v>2.3873333333333333</v>
      </c>
      <c r="F17" s="82">
        <f t="shared" si="1"/>
        <v>1.7905</v>
      </c>
      <c r="G17" s="82">
        <f t="shared" si="1"/>
        <v>1.4323999999999999</v>
      </c>
      <c r="H17" s="82">
        <f t="shared" si="1"/>
        <v>1.1936666666666667</v>
      </c>
      <c r="I17" s="82">
        <f t="shared" si="1"/>
        <v>1.0231428571428571</v>
      </c>
      <c r="J17" s="82">
        <f t="shared" si="1"/>
        <v>0.89524999999999999</v>
      </c>
      <c r="K17" s="82">
        <f t="shared" si="1"/>
        <v>0.79577777777777781</v>
      </c>
      <c r="L17" s="82">
        <f t="shared" si="1"/>
        <v>0.71619999999999995</v>
      </c>
      <c r="M17" s="82">
        <f t="shared" si="2"/>
        <v>0.65109090909090905</v>
      </c>
      <c r="N17" s="82">
        <f t="shared" si="2"/>
        <v>0.59683333333333333</v>
      </c>
      <c r="O17" s="82">
        <f t="shared" si="2"/>
        <v>0.55092307692307696</v>
      </c>
      <c r="P17" s="82">
        <f t="shared" si="2"/>
        <v>0.51157142857142857</v>
      </c>
      <c r="Q17" s="83">
        <f t="shared" si="2"/>
        <v>0.47746666666666665</v>
      </c>
    </row>
    <row r="18" spans="2:17" ht="16.5" thickBot="1" x14ac:dyDescent="0.3">
      <c r="B18" s="34">
        <v>850</v>
      </c>
      <c r="C18" s="81">
        <f t="shared" si="1"/>
        <v>6.7407058823529411</v>
      </c>
      <c r="D18" s="82">
        <f t="shared" si="1"/>
        <v>3.3703529411764706</v>
      </c>
      <c r="E18" s="82">
        <f t="shared" si="1"/>
        <v>2.2469019607843137</v>
      </c>
      <c r="F18" s="82">
        <f t="shared" si="1"/>
        <v>1.6851764705882353</v>
      </c>
      <c r="G18" s="82">
        <f t="shared" si="1"/>
        <v>1.3481411764705882</v>
      </c>
      <c r="H18" s="82">
        <f t="shared" si="1"/>
        <v>1.1234509803921569</v>
      </c>
      <c r="I18" s="82">
        <f t="shared" si="1"/>
        <v>0.9629579831932773</v>
      </c>
      <c r="J18" s="82">
        <f t="shared" si="1"/>
        <v>0.84258823529411764</v>
      </c>
      <c r="K18" s="82">
        <f t="shared" si="1"/>
        <v>0.74896732026143786</v>
      </c>
      <c r="L18" s="82">
        <f t="shared" si="1"/>
        <v>0.67407058823529409</v>
      </c>
      <c r="M18" s="82">
        <f t="shared" si="2"/>
        <v>0.6127914438502674</v>
      </c>
      <c r="N18" s="82">
        <f t="shared" si="2"/>
        <v>0.56172549019607843</v>
      </c>
      <c r="O18" s="82">
        <f t="shared" si="2"/>
        <v>0.51851583710407234</v>
      </c>
      <c r="P18" s="82">
        <f t="shared" si="2"/>
        <v>0.48147899159663865</v>
      </c>
      <c r="Q18" s="83">
        <f t="shared" si="2"/>
        <v>0.44938039215686276</v>
      </c>
    </row>
    <row r="19" spans="2:17" ht="16.5" thickBot="1" x14ac:dyDescent="0.3">
      <c r="B19" s="34">
        <v>900</v>
      </c>
      <c r="C19" s="81">
        <f t="shared" si="1"/>
        <v>6.3662222222222224</v>
      </c>
      <c r="D19" s="82">
        <f t="shared" si="1"/>
        <v>3.1831111111111112</v>
      </c>
      <c r="E19" s="82">
        <f t="shared" si="1"/>
        <v>2.122074074074074</v>
      </c>
      <c r="F19" s="82">
        <f t="shared" si="1"/>
        <v>1.5915555555555556</v>
      </c>
      <c r="G19" s="82">
        <f t="shared" si="1"/>
        <v>1.2732444444444444</v>
      </c>
      <c r="H19" s="82">
        <f t="shared" si="1"/>
        <v>1.061037037037037</v>
      </c>
      <c r="I19" s="82">
        <f t="shared" si="1"/>
        <v>0.90946031746031741</v>
      </c>
      <c r="J19" s="82">
        <f t="shared" si="1"/>
        <v>0.79577777777777781</v>
      </c>
      <c r="K19" s="82">
        <f t="shared" si="1"/>
        <v>0.707358024691358</v>
      </c>
      <c r="L19" s="82">
        <f t="shared" si="1"/>
        <v>0.6366222222222222</v>
      </c>
      <c r="M19" s="82">
        <f t="shared" si="2"/>
        <v>0.57874747474747479</v>
      </c>
      <c r="N19" s="82">
        <f t="shared" si="2"/>
        <v>0.5305185185185185</v>
      </c>
      <c r="O19" s="82">
        <f t="shared" si="2"/>
        <v>0.48970940170940169</v>
      </c>
      <c r="P19" s="82">
        <f t="shared" si="2"/>
        <v>0.45473015873015871</v>
      </c>
      <c r="Q19" s="83">
        <f t="shared" si="2"/>
        <v>0.4244148148148148</v>
      </c>
    </row>
    <row r="20" spans="2:17" ht="16.5" thickBot="1" x14ac:dyDescent="0.3">
      <c r="B20" s="34">
        <v>950</v>
      </c>
      <c r="C20" s="81">
        <f t="shared" si="1"/>
        <v>6.0311578947368423</v>
      </c>
      <c r="D20" s="82">
        <f t="shared" si="1"/>
        <v>3.0155789473684211</v>
      </c>
      <c r="E20" s="82">
        <f t="shared" si="1"/>
        <v>2.0103859649122806</v>
      </c>
      <c r="F20" s="82">
        <f t="shared" si="1"/>
        <v>1.5077894736842106</v>
      </c>
      <c r="G20" s="82">
        <f t="shared" si="1"/>
        <v>1.2062315789473683</v>
      </c>
      <c r="H20" s="82">
        <f t="shared" si="1"/>
        <v>1.0051929824561403</v>
      </c>
      <c r="I20" s="82">
        <f t="shared" si="1"/>
        <v>0.86159398496240602</v>
      </c>
      <c r="J20" s="82">
        <f t="shared" si="1"/>
        <v>0.75389473684210528</v>
      </c>
      <c r="K20" s="82">
        <f t="shared" si="1"/>
        <v>0.67012865497076024</v>
      </c>
      <c r="L20" s="82">
        <f t="shared" si="1"/>
        <v>0.60311578947368416</v>
      </c>
      <c r="M20" s="82">
        <f t="shared" si="2"/>
        <v>0.54828708133971293</v>
      </c>
      <c r="N20" s="82">
        <f t="shared" si="2"/>
        <v>0.50259649122807015</v>
      </c>
      <c r="O20" s="82">
        <f t="shared" si="2"/>
        <v>0.46393522267206477</v>
      </c>
      <c r="P20" s="82">
        <f t="shared" si="2"/>
        <v>0.43079699248120301</v>
      </c>
      <c r="Q20" s="83">
        <f t="shared" si="2"/>
        <v>0.40207719298245614</v>
      </c>
    </row>
    <row r="21" spans="2:17" ht="16.5" thickBot="1" x14ac:dyDescent="0.3">
      <c r="B21" s="34">
        <v>1000</v>
      </c>
      <c r="C21" s="81">
        <f t="shared" si="1"/>
        <v>5.7295999999999996</v>
      </c>
      <c r="D21" s="82">
        <f t="shared" si="1"/>
        <v>2.8647999999999998</v>
      </c>
      <c r="E21" s="82">
        <f t="shared" si="1"/>
        <v>1.9098666666666666</v>
      </c>
      <c r="F21" s="82">
        <f t="shared" si="1"/>
        <v>1.4323999999999999</v>
      </c>
      <c r="G21" s="82">
        <f t="shared" si="1"/>
        <v>1.14592</v>
      </c>
      <c r="H21" s="82">
        <f t="shared" si="1"/>
        <v>0.9549333333333333</v>
      </c>
      <c r="I21" s="82">
        <f t="shared" si="1"/>
        <v>0.81851428571428575</v>
      </c>
      <c r="J21" s="82">
        <f t="shared" si="1"/>
        <v>0.71619999999999995</v>
      </c>
      <c r="K21" s="82">
        <f t="shared" si="1"/>
        <v>0.6366222222222222</v>
      </c>
      <c r="L21" s="82">
        <f t="shared" si="1"/>
        <v>0.57296000000000002</v>
      </c>
      <c r="M21" s="82">
        <f t="shared" si="2"/>
        <v>0.52087272727272727</v>
      </c>
      <c r="N21" s="82">
        <f t="shared" si="2"/>
        <v>0.47746666666666665</v>
      </c>
      <c r="O21" s="82">
        <f t="shared" si="2"/>
        <v>0.44073846153846152</v>
      </c>
      <c r="P21" s="82">
        <f t="shared" si="2"/>
        <v>0.40925714285714287</v>
      </c>
      <c r="Q21" s="83">
        <f t="shared" si="2"/>
        <v>0.38197333333333333</v>
      </c>
    </row>
    <row r="22" spans="2:17" ht="16.5" thickBot="1" x14ac:dyDescent="0.3">
      <c r="B22" s="34">
        <v>1050</v>
      </c>
      <c r="C22" s="81">
        <f>57.296/($B22*C$2*10^-2)</f>
        <v>5.4567619047619047</v>
      </c>
      <c r="D22" s="82">
        <f t="shared" ref="D22:Q22" si="3">57.296/($B22*D$2*10^-2)</f>
        <v>2.7283809523809524</v>
      </c>
      <c r="E22" s="82">
        <f t="shared" si="3"/>
        <v>1.8189206349206348</v>
      </c>
      <c r="F22" s="82">
        <f t="shared" si="3"/>
        <v>1.3641904761904762</v>
      </c>
      <c r="G22" s="82">
        <f t="shared" si="3"/>
        <v>1.0913523809523809</v>
      </c>
      <c r="H22" s="82">
        <f t="shared" si="3"/>
        <v>0.90946031746031741</v>
      </c>
      <c r="I22" s="82">
        <f t="shared" si="3"/>
        <v>0.77953741496598639</v>
      </c>
      <c r="J22" s="82">
        <f t="shared" si="3"/>
        <v>0.68209523809523809</v>
      </c>
      <c r="K22" s="82">
        <f t="shared" si="3"/>
        <v>0.60630687830687835</v>
      </c>
      <c r="L22" s="82">
        <f t="shared" si="3"/>
        <v>0.54567619047619043</v>
      </c>
      <c r="M22" s="82">
        <f>57.296/($B22*M$2*10^-2)</f>
        <v>0.49606926406926405</v>
      </c>
      <c r="N22" s="82">
        <f t="shared" si="3"/>
        <v>0.45473015873015871</v>
      </c>
      <c r="O22" s="82">
        <f t="shared" si="3"/>
        <v>0.41975091575091572</v>
      </c>
      <c r="P22" s="82">
        <f t="shared" si="3"/>
        <v>0.38976870748299319</v>
      </c>
      <c r="Q22" s="83">
        <f t="shared" si="3"/>
        <v>0.36378412698412699</v>
      </c>
    </row>
    <row r="23" spans="2:17" ht="16.5" thickBot="1" x14ac:dyDescent="0.3">
      <c r="B23" s="34">
        <v>1100</v>
      </c>
      <c r="C23" s="81">
        <f t="shared" si="1"/>
        <v>5.2087272727272724</v>
      </c>
      <c r="D23" s="82">
        <f t="shared" si="1"/>
        <v>2.6043636363636362</v>
      </c>
      <c r="E23" s="82">
        <f t="shared" si="1"/>
        <v>1.7362424242424241</v>
      </c>
      <c r="F23" s="82">
        <f t="shared" si="1"/>
        <v>1.3021818181818181</v>
      </c>
      <c r="G23" s="82">
        <f t="shared" si="1"/>
        <v>1.0417454545454545</v>
      </c>
      <c r="H23" s="82">
        <f t="shared" si="1"/>
        <v>0.86812121212121207</v>
      </c>
      <c r="I23" s="82">
        <f t="shared" si="1"/>
        <v>0.74410389610389605</v>
      </c>
      <c r="J23" s="82">
        <f t="shared" si="1"/>
        <v>0.65109090909090905</v>
      </c>
      <c r="K23" s="82">
        <f t="shared" si="1"/>
        <v>0.57874747474747479</v>
      </c>
      <c r="L23" s="82">
        <f t="shared" si="1"/>
        <v>0.52087272727272727</v>
      </c>
      <c r="M23" s="82">
        <f t="shared" si="2"/>
        <v>0.47352066115702479</v>
      </c>
      <c r="N23" s="82">
        <f t="shared" si="2"/>
        <v>0.43406060606060604</v>
      </c>
      <c r="O23" s="82">
        <f t="shared" si="2"/>
        <v>0.40067132867132865</v>
      </c>
      <c r="P23" s="82">
        <f t="shared" si="2"/>
        <v>0.37205194805194802</v>
      </c>
      <c r="Q23" s="83">
        <f t="shared" si="2"/>
        <v>0.34724848484848486</v>
      </c>
    </row>
    <row r="24" spans="2:17" ht="16.5" thickBot="1" x14ac:dyDescent="0.3">
      <c r="B24" s="34">
        <v>1150</v>
      </c>
      <c r="C24" s="81">
        <f t="shared" ref="C24:Q31" si="4">57.296/($B24*C$2*10^-2)</f>
        <v>4.9822608695652173</v>
      </c>
      <c r="D24" s="82">
        <f t="shared" si="4"/>
        <v>2.4911304347826086</v>
      </c>
      <c r="E24" s="82">
        <f t="shared" si="4"/>
        <v>1.6607536231884057</v>
      </c>
      <c r="F24" s="82">
        <f t="shared" si="4"/>
        <v>1.2455652173913043</v>
      </c>
      <c r="G24" s="82">
        <f t="shared" si="4"/>
        <v>0.99645217391304342</v>
      </c>
      <c r="H24" s="82">
        <f t="shared" si="4"/>
        <v>0.83037681159420285</v>
      </c>
      <c r="I24" s="82">
        <f t="shared" si="4"/>
        <v>0.711751552795031</v>
      </c>
      <c r="J24" s="82">
        <f t="shared" si="4"/>
        <v>0.62278260869565216</v>
      </c>
      <c r="K24" s="82">
        <f t="shared" si="4"/>
        <v>0.55358454106280197</v>
      </c>
      <c r="L24" s="82">
        <f t="shared" si="4"/>
        <v>0.49822608695652171</v>
      </c>
      <c r="M24" s="82">
        <f t="shared" si="4"/>
        <v>0.45293280632411065</v>
      </c>
      <c r="N24" s="82">
        <f t="shared" si="4"/>
        <v>0.41518840579710142</v>
      </c>
      <c r="O24" s="82">
        <f t="shared" si="4"/>
        <v>0.38325083612040134</v>
      </c>
      <c r="P24" s="82">
        <f t="shared" si="4"/>
        <v>0.3558757763975155</v>
      </c>
      <c r="Q24" s="83">
        <f t="shared" si="4"/>
        <v>0.33215072463768114</v>
      </c>
    </row>
    <row r="25" spans="2:17" ht="16.5" thickBot="1" x14ac:dyDescent="0.3">
      <c r="B25" s="34">
        <v>1200</v>
      </c>
      <c r="C25" s="81">
        <f t="shared" si="4"/>
        <v>4.7746666666666666</v>
      </c>
      <c r="D25" s="82">
        <f t="shared" si="4"/>
        <v>2.3873333333333333</v>
      </c>
      <c r="E25" s="82">
        <f t="shared" si="4"/>
        <v>1.5915555555555556</v>
      </c>
      <c r="F25" s="82">
        <f t="shared" si="4"/>
        <v>1.1936666666666667</v>
      </c>
      <c r="G25" s="82">
        <f t="shared" si="4"/>
        <v>0.9549333333333333</v>
      </c>
      <c r="H25" s="82">
        <f t="shared" si="4"/>
        <v>0.79577777777777781</v>
      </c>
      <c r="I25" s="82">
        <f t="shared" si="4"/>
        <v>0.68209523809523809</v>
      </c>
      <c r="J25" s="82">
        <f t="shared" si="4"/>
        <v>0.59683333333333333</v>
      </c>
      <c r="K25" s="82">
        <f t="shared" si="4"/>
        <v>0.5305185185185185</v>
      </c>
      <c r="L25" s="82">
        <f t="shared" si="4"/>
        <v>0.47746666666666665</v>
      </c>
      <c r="M25" s="82">
        <f t="shared" si="4"/>
        <v>0.43406060606060604</v>
      </c>
      <c r="N25" s="82">
        <f t="shared" si="4"/>
        <v>0.3978888888888889</v>
      </c>
      <c r="O25" s="82">
        <f t="shared" si="4"/>
        <v>0.36728205128205127</v>
      </c>
      <c r="P25" s="82">
        <f t="shared" si="4"/>
        <v>0.34104761904761904</v>
      </c>
      <c r="Q25" s="83">
        <f t="shared" si="4"/>
        <v>0.3183111111111111</v>
      </c>
    </row>
    <row r="26" spans="2:17" ht="16.5" thickBot="1" x14ac:dyDescent="0.3">
      <c r="B26" s="34">
        <v>1250</v>
      </c>
      <c r="C26" s="81">
        <f t="shared" si="4"/>
        <v>4.5836800000000002</v>
      </c>
      <c r="D26" s="82">
        <f t="shared" si="4"/>
        <v>2.2918400000000001</v>
      </c>
      <c r="E26" s="82">
        <f t="shared" si="4"/>
        <v>1.5278933333333333</v>
      </c>
      <c r="F26" s="82">
        <f t="shared" si="4"/>
        <v>1.14592</v>
      </c>
      <c r="G26" s="82">
        <f t="shared" si="4"/>
        <v>0.916736</v>
      </c>
      <c r="H26" s="82">
        <f t="shared" si="4"/>
        <v>0.76394666666666666</v>
      </c>
      <c r="I26" s="82">
        <f t="shared" si="4"/>
        <v>0.6548114285714286</v>
      </c>
      <c r="J26" s="82">
        <f t="shared" si="4"/>
        <v>0.57296000000000002</v>
      </c>
      <c r="K26" s="82">
        <f t="shared" si="4"/>
        <v>0.50929777777777774</v>
      </c>
      <c r="L26" s="82">
        <f t="shared" si="4"/>
        <v>0.458368</v>
      </c>
      <c r="M26" s="82">
        <f t="shared" si="4"/>
        <v>0.4166981818181818</v>
      </c>
      <c r="N26" s="82">
        <f t="shared" si="4"/>
        <v>0.38197333333333333</v>
      </c>
      <c r="O26" s="82">
        <f t="shared" si="4"/>
        <v>0.35259076923076921</v>
      </c>
      <c r="P26" s="82">
        <f t="shared" si="4"/>
        <v>0.3274057142857143</v>
      </c>
      <c r="Q26" s="83">
        <f t="shared" si="4"/>
        <v>0.30557866666666667</v>
      </c>
    </row>
    <row r="27" spans="2:17" ht="16.5" thickBot="1" x14ac:dyDescent="0.3">
      <c r="B27" s="34">
        <v>1300</v>
      </c>
      <c r="C27" s="81">
        <f t="shared" si="4"/>
        <v>4.4073846153846157</v>
      </c>
      <c r="D27" s="82">
        <f t="shared" si="4"/>
        <v>2.2036923076923078</v>
      </c>
      <c r="E27" s="82">
        <f t="shared" si="4"/>
        <v>1.4691282051282051</v>
      </c>
      <c r="F27" s="82">
        <f t="shared" si="4"/>
        <v>1.1018461538461539</v>
      </c>
      <c r="G27" s="82">
        <f t="shared" si="4"/>
        <v>0.88147692307692305</v>
      </c>
      <c r="H27" s="82">
        <f t="shared" si="4"/>
        <v>0.73456410256410254</v>
      </c>
      <c r="I27" s="82">
        <f t="shared" si="4"/>
        <v>0.62962637362637364</v>
      </c>
      <c r="J27" s="82">
        <f t="shared" si="4"/>
        <v>0.55092307692307696</v>
      </c>
      <c r="K27" s="82">
        <f t="shared" si="4"/>
        <v>0.48970940170940169</v>
      </c>
      <c r="L27" s="82">
        <f t="shared" si="4"/>
        <v>0.44073846153846152</v>
      </c>
      <c r="M27" s="82">
        <f t="shared" si="4"/>
        <v>0.40067132867132865</v>
      </c>
      <c r="N27" s="82">
        <f t="shared" si="4"/>
        <v>0.36728205128205127</v>
      </c>
      <c r="O27" s="82">
        <f t="shared" si="4"/>
        <v>0.33902958579881659</v>
      </c>
      <c r="P27" s="82">
        <f t="shared" si="4"/>
        <v>0.31481318681318682</v>
      </c>
      <c r="Q27" s="83">
        <f t="shared" si="4"/>
        <v>0.29382564102564102</v>
      </c>
    </row>
    <row r="28" spans="2:17" ht="16.5" thickBot="1" x14ac:dyDescent="0.3">
      <c r="B28" s="34">
        <v>1350</v>
      </c>
      <c r="C28" s="81">
        <f t="shared" si="4"/>
        <v>4.244148148148148</v>
      </c>
      <c r="D28" s="82">
        <f t="shared" si="4"/>
        <v>2.122074074074074</v>
      </c>
      <c r="E28" s="82">
        <f t="shared" si="4"/>
        <v>1.414716049382716</v>
      </c>
      <c r="F28" s="82">
        <f t="shared" si="4"/>
        <v>1.061037037037037</v>
      </c>
      <c r="G28" s="82">
        <f t="shared" si="4"/>
        <v>0.8488296296296296</v>
      </c>
      <c r="H28" s="82">
        <f t="shared" si="4"/>
        <v>0.707358024691358</v>
      </c>
      <c r="I28" s="82">
        <f t="shared" si="4"/>
        <v>0.60630687830687835</v>
      </c>
      <c r="J28" s="82">
        <f t="shared" si="4"/>
        <v>0.5305185185185185</v>
      </c>
      <c r="K28" s="82">
        <f t="shared" si="4"/>
        <v>0.47157201646090535</v>
      </c>
      <c r="L28" s="82">
        <f t="shared" si="4"/>
        <v>0.4244148148148148</v>
      </c>
      <c r="M28" s="82">
        <f t="shared" si="4"/>
        <v>0.3858316498316498</v>
      </c>
      <c r="N28" s="82">
        <f t="shared" si="4"/>
        <v>0.353679012345679</v>
      </c>
      <c r="O28" s="82">
        <f t="shared" si="4"/>
        <v>0.32647293447293446</v>
      </c>
      <c r="P28" s="82">
        <f t="shared" si="4"/>
        <v>0.30315343915343917</v>
      </c>
      <c r="Q28" s="83">
        <f t="shared" si="4"/>
        <v>0.2829432098765432</v>
      </c>
    </row>
    <row r="29" spans="2:17" ht="16.5" thickBot="1" x14ac:dyDescent="0.3">
      <c r="B29" s="34">
        <v>1400</v>
      </c>
      <c r="C29" s="81">
        <f t="shared" si="4"/>
        <v>4.0925714285714285</v>
      </c>
      <c r="D29" s="82">
        <f t="shared" si="4"/>
        <v>2.0462857142857143</v>
      </c>
      <c r="E29" s="82">
        <f t="shared" si="4"/>
        <v>1.3641904761904762</v>
      </c>
      <c r="F29" s="82">
        <f t="shared" si="4"/>
        <v>1.0231428571428571</v>
      </c>
      <c r="G29" s="82">
        <f t="shared" si="4"/>
        <v>0.81851428571428575</v>
      </c>
      <c r="H29" s="82">
        <f t="shared" si="4"/>
        <v>0.68209523809523809</v>
      </c>
      <c r="I29" s="82">
        <f t="shared" si="4"/>
        <v>0.58465306122448979</v>
      </c>
      <c r="J29" s="82">
        <f t="shared" si="4"/>
        <v>0.51157142857142857</v>
      </c>
      <c r="K29" s="82">
        <f t="shared" si="4"/>
        <v>0.45473015873015871</v>
      </c>
      <c r="L29" s="82">
        <f t="shared" si="4"/>
        <v>0.40925714285714287</v>
      </c>
      <c r="M29" s="82">
        <f t="shared" si="4"/>
        <v>0.37205194805194802</v>
      </c>
      <c r="N29" s="82">
        <f t="shared" si="4"/>
        <v>0.34104761904761904</v>
      </c>
      <c r="O29" s="82">
        <f t="shared" si="4"/>
        <v>0.31481318681318682</v>
      </c>
      <c r="P29" s="82">
        <f t="shared" si="4"/>
        <v>0.29232653061224489</v>
      </c>
      <c r="Q29" s="83">
        <f t="shared" si="4"/>
        <v>0.27283809523809521</v>
      </c>
    </row>
    <row r="30" spans="2:17" ht="16.5" thickBot="1" x14ac:dyDescent="0.3">
      <c r="B30" s="34">
        <v>1450</v>
      </c>
      <c r="C30" s="81">
        <f t="shared" si="4"/>
        <v>3.9514482758620688</v>
      </c>
      <c r="D30" s="82">
        <f t="shared" si="4"/>
        <v>1.9757241379310344</v>
      </c>
      <c r="E30" s="82">
        <f t="shared" si="4"/>
        <v>1.3171494252873563</v>
      </c>
      <c r="F30" s="82">
        <f t="shared" si="4"/>
        <v>0.9878620689655172</v>
      </c>
      <c r="G30" s="82">
        <f t="shared" si="4"/>
        <v>0.79028965517241379</v>
      </c>
      <c r="H30" s="82">
        <f t="shared" si="4"/>
        <v>0.65857471264367817</v>
      </c>
      <c r="I30" s="82">
        <f t="shared" si="4"/>
        <v>0.5644926108374384</v>
      </c>
      <c r="J30" s="82">
        <f t="shared" si="4"/>
        <v>0.4939310344827586</v>
      </c>
      <c r="K30" s="82">
        <f t="shared" si="4"/>
        <v>0.43904980842911878</v>
      </c>
      <c r="L30" s="82">
        <f t="shared" si="4"/>
        <v>0.39514482758620689</v>
      </c>
      <c r="M30" s="82">
        <f t="shared" si="4"/>
        <v>0.35922257053291534</v>
      </c>
      <c r="N30" s="82">
        <f t="shared" si="4"/>
        <v>0.32928735632183909</v>
      </c>
      <c r="O30" s="82">
        <f t="shared" si="4"/>
        <v>0.30395755968169763</v>
      </c>
      <c r="P30" s="82">
        <f t="shared" si="4"/>
        <v>0.2822463054187192</v>
      </c>
      <c r="Q30" s="83">
        <f t="shared" si="4"/>
        <v>0.26342988505747128</v>
      </c>
    </row>
    <row r="31" spans="2:17" ht="16.5" thickBot="1" x14ac:dyDescent="0.3">
      <c r="B31" s="34">
        <v>1500</v>
      </c>
      <c r="C31" s="84">
        <f t="shared" si="4"/>
        <v>3.8197333333333332</v>
      </c>
      <c r="D31" s="85">
        <f t="shared" si="4"/>
        <v>1.9098666666666666</v>
      </c>
      <c r="E31" s="85">
        <f t="shared" si="4"/>
        <v>1.2732444444444444</v>
      </c>
      <c r="F31" s="85">
        <f t="shared" si="4"/>
        <v>0.9549333333333333</v>
      </c>
      <c r="G31" s="85">
        <f t="shared" si="4"/>
        <v>0.76394666666666666</v>
      </c>
      <c r="H31" s="85">
        <f t="shared" si="4"/>
        <v>0.6366222222222222</v>
      </c>
      <c r="I31" s="85">
        <f t="shared" si="4"/>
        <v>0.54567619047619043</v>
      </c>
      <c r="J31" s="85">
        <f t="shared" si="4"/>
        <v>0.47746666666666665</v>
      </c>
      <c r="K31" s="85">
        <f t="shared" si="4"/>
        <v>0.4244148148148148</v>
      </c>
      <c r="L31" s="85">
        <f t="shared" si="4"/>
        <v>0.38197333333333333</v>
      </c>
      <c r="M31" s="85">
        <f t="shared" si="4"/>
        <v>0.34724848484848486</v>
      </c>
      <c r="N31" s="85">
        <f t="shared" si="4"/>
        <v>0.3183111111111111</v>
      </c>
      <c r="O31" s="85">
        <f t="shared" si="4"/>
        <v>0.29382564102564102</v>
      </c>
      <c r="P31" s="85">
        <f t="shared" si="4"/>
        <v>0.27283809523809521</v>
      </c>
      <c r="Q31" s="86">
        <f t="shared" si="4"/>
        <v>0.25464888888888887</v>
      </c>
    </row>
    <row r="37" spans="2:24" ht="15.75" thickBot="1" x14ac:dyDescent="0.3"/>
    <row r="38" spans="2:24" ht="16.5" thickBot="1" x14ac:dyDescent="0.3">
      <c r="B38" s="34" t="s">
        <v>23</v>
      </c>
      <c r="C38" s="34">
        <v>0.5</v>
      </c>
      <c r="D38" s="34">
        <v>1</v>
      </c>
      <c r="E38" s="34">
        <v>1.5</v>
      </c>
      <c r="F38" s="34">
        <v>2</v>
      </c>
      <c r="G38" s="34">
        <v>2.5</v>
      </c>
      <c r="H38" s="34">
        <v>3</v>
      </c>
      <c r="I38" s="34">
        <v>3.5</v>
      </c>
      <c r="J38" s="34">
        <v>4</v>
      </c>
      <c r="K38" s="34">
        <v>4.5</v>
      </c>
      <c r="L38" s="34">
        <v>5</v>
      </c>
      <c r="M38" s="34">
        <v>5.5</v>
      </c>
      <c r="N38" s="34">
        <v>6</v>
      </c>
      <c r="O38" s="34">
        <v>6.5</v>
      </c>
      <c r="P38" s="34">
        <v>7</v>
      </c>
      <c r="Q38" s="34">
        <v>7.5</v>
      </c>
      <c r="R38" s="34">
        <v>8</v>
      </c>
      <c r="S38" s="34">
        <v>8.5</v>
      </c>
      <c r="T38" s="34">
        <v>9</v>
      </c>
      <c r="U38" s="34">
        <v>9.5</v>
      </c>
      <c r="V38" s="34">
        <v>10</v>
      </c>
      <c r="W38" s="33" t="s">
        <v>22</v>
      </c>
      <c r="X38" s="89">
        <v>59.9</v>
      </c>
    </row>
    <row r="39" spans="2:24" ht="16.5" thickBot="1" x14ac:dyDescent="0.3">
      <c r="B39" s="34">
        <v>100</v>
      </c>
      <c r="C39" s="40">
        <f>IF($X$40=1,(((45-ACOS(SQRT((5+$X$39)/10))*180/PI())/(C$38*10^(-2)*$B39)*10^3 - ((45-ACOS(SQRT(5/10))*180/PI())/(C$38*10^(-2)*$B39)*10^3))/$X$38)*100,(((45-ACOS(SQRT((5+$X$39)/10))*180/PI())/(C$38*10^(-2)*$B39)*10^3 - ((45-ACOS(SQRT(5/10))*180/PI())/(C$38*10^(-2)*$B39)*10^3))))</f>
        <v>114.5916354206804</v>
      </c>
      <c r="D39" s="40">
        <f t="shared" ref="D39:V52" si="5">IF($X$40=1,(((45-ACOS(SQRT((5+$X$39)/10))*180/PI())/(D$38*10^(-2)*$B39)*10^3 - ((45-ACOS(SQRT(5/10))*180/PI())/(D$38*10^(-2)*$B39)*10^3))/$X$38)*100,(((45-ACOS(SQRT((5+$X$39)/10))*180/PI())/(D$38*10^(-2)*$B39)*10^3 - ((45-ACOS(SQRT(5/10))*180/PI())/(D$38*10^(-2)*$B39)*10^3))))</f>
        <v>57.295817710340202</v>
      </c>
      <c r="E39" s="40">
        <f t="shared" si="5"/>
        <v>38.197211806893463</v>
      </c>
      <c r="F39" s="40">
        <f t="shared" si="5"/>
        <v>28.647908855170101</v>
      </c>
      <c r="G39" s="40">
        <f t="shared" si="5"/>
        <v>22.918327084136081</v>
      </c>
      <c r="H39" s="40">
        <f t="shared" si="5"/>
        <v>19.098605903446732</v>
      </c>
      <c r="I39" s="40">
        <f t="shared" si="5"/>
        <v>16.370233631525771</v>
      </c>
      <c r="J39" s="40">
        <f t="shared" si="5"/>
        <v>14.323954427585051</v>
      </c>
      <c r="K39" s="40">
        <f t="shared" si="5"/>
        <v>12.732403935631154</v>
      </c>
      <c r="L39" s="40">
        <f t="shared" si="5"/>
        <v>11.45916354206804</v>
      </c>
      <c r="M39" s="40">
        <f t="shared" si="5"/>
        <v>10.417421401880036</v>
      </c>
      <c r="N39" s="40">
        <f t="shared" si="5"/>
        <v>9.5493029517233659</v>
      </c>
      <c r="O39" s="40">
        <f t="shared" si="5"/>
        <v>8.8147411862061862</v>
      </c>
      <c r="P39" s="40">
        <f t="shared" si="5"/>
        <v>8.1851168157628855</v>
      </c>
      <c r="Q39" s="40">
        <f t="shared" si="5"/>
        <v>7.6394423613786939</v>
      </c>
      <c r="R39" s="40">
        <f t="shared" si="5"/>
        <v>7.1619772137925253</v>
      </c>
      <c r="S39" s="40">
        <f t="shared" si="5"/>
        <v>6.7406844365106124</v>
      </c>
      <c r="T39" s="40">
        <f t="shared" si="5"/>
        <v>6.3662019678155772</v>
      </c>
      <c r="U39" s="40">
        <f t="shared" si="5"/>
        <v>6.0311387063516007</v>
      </c>
      <c r="V39" s="40">
        <f t="shared" si="5"/>
        <v>5.7295817710340202</v>
      </c>
      <c r="W39" s="33" t="s">
        <v>50</v>
      </c>
      <c r="X39" s="90">
        <v>0.01</v>
      </c>
    </row>
    <row r="40" spans="2:24" ht="16.5" thickBot="1" x14ac:dyDescent="0.3">
      <c r="B40" s="34">
        <v>150</v>
      </c>
      <c r="C40" s="40">
        <f t="shared" ref="C40:R68" si="6">IF($X$40=1,(((45-ACOS(SQRT((5+$X$39)/10))*180/PI())/(C$38*10^(-2)*$B40)*10^3 - ((45-ACOS(SQRT(5/10))*180/PI())/(C$38*10^(-2)*$B40)*10^3))/$X$38)*100,(((45-ACOS(SQRT((5+$X$39)/10))*180/PI())/(C$38*10^(-2)*$B40)*10^3 - ((45-ACOS(SQRT(5/10))*180/PI())/(C$38*10^(-2)*$B40)*10^3))))</f>
        <v>76.394423613786927</v>
      </c>
      <c r="D40" s="40">
        <f t="shared" si="5"/>
        <v>38.197211806893463</v>
      </c>
      <c r="E40" s="40">
        <f t="shared" si="5"/>
        <v>25.464807871262309</v>
      </c>
      <c r="F40" s="40">
        <f t="shared" si="5"/>
        <v>19.098605903446732</v>
      </c>
      <c r="G40" s="40">
        <f t="shared" si="5"/>
        <v>15.278884722757388</v>
      </c>
      <c r="H40" s="40">
        <f t="shared" si="5"/>
        <v>12.732403935631154</v>
      </c>
      <c r="I40" s="40">
        <f t="shared" si="5"/>
        <v>10.913489087683846</v>
      </c>
      <c r="J40" s="40">
        <f t="shared" si="5"/>
        <v>9.5493029517233659</v>
      </c>
      <c r="K40" s="40">
        <f t="shared" si="5"/>
        <v>8.4882692904207708</v>
      </c>
      <c r="L40" s="40">
        <f t="shared" si="5"/>
        <v>7.6394423613786939</v>
      </c>
      <c r="M40" s="40">
        <f t="shared" si="5"/>
        <v>6.9449476012533573</v>
      </c>
      <c r="N40" s="40">
        <f t="shared" si="5"/>
        <v>6.3662019678155772</v>
      </c>
      <c r="O40" s="40">
        <f t="shared" si="5"/>
        <v>5.876494124137456</v>
      </c>
      <c r="P40" s="40">
        <f t="shared" si="5"/>
        <v>5.4567445438419231</v>
      </c>
      <c r="Q40" s="40">
        <f t="shared" si="5"/>
        <v>5.0929615742524623</v>
      </c>
      <c r="R40" s="40">
        <f t="shared" si="5"/>
        <v>4.7746514758616829</v>
      </c>
      <c r="S40" s="40">
        <f t="shared" si="5"/>
        <v>4.4937896243404083</v>
      </c>
      <c r="T40" s="40">
        <f t="shared" si="5"/>
        <v>4.2441346452103854</v>
      </c>
      <c r="U40" s="40">
        <f t="shared" si="5"/>
        <v>4.0207591375677341</v>
      </c>
      <c r="V40" s="40">
        <f t="shared" si="5"/>
        <v>3.819721180689347</v>
      </c>
      <c r="X40">
        <v>0</v>
      </c>
    </row>
    <row r="41" spans="2:24" ht="16.5" thickBot="1" x14ac:dyDescent="0.3">
      <c r="B41" s="34">
        <v>200</v>
      </c>
      <c r="C41" s="40">
        <f t="shared" si="6"/>
        <v>57.295817710340202</v>
      </c>
      <c r="D41" s="40">
        <f t="shared" si="5"/>
        <v>28.647908855170101</v>
      </c>
      <c r="E41" s="40">
        <f t="shared" si="5"/>
        <v>19.098605903446732</v>
      </c>
      <c r="F41" s="40">
        <f t="shared" si="5"/>
        <v>14.323954427585051</v>
      </c>
      <c r="G41" s="40">
        <f t="shared" si="5"/>
        <v>11.45916354206804</v>
      </c>
      <c r="H41" s="40">
        <f t="shared" si="5"/>
        <v>9.5493029517233659</v>
      </c>
      <c r="I41" s="40">
        <f t="shared" si="5"/>
        <v>8.1851168157628855</v>
      </c>
      <c r="J41" s="40">
        <f t="shared" si="5"/>
        <v>7.1619772137925253</v>
      </c>
      <c r="K41" s="40">
        <f t="shared" si="5"/>
        <v>6.3662019678155772</v>
      </c>
      <c r="L41" s="40">
        <f t="shared" si="5"/>
        <v>5.7295817710340202</v>
      </c>
      <c r="M41" s="40">
        <f t="shared" si="5"/>
        <v>5.208710700940018</v>
      </c>
      <c r="N41" s="40">
        <f t="shared" si="5"/>
        <v>4.7746514758616829</v>
      </c>
      <c r="O41" s="40">
        <f t="shared" si="5"/>
        <v>4.4073705931030931</v>
      </c>
      <c r="P41" s="40">
        <f>IF($X$40=1,(((45-ACOS(SQRT((5+$X$39)/10))*180/PI())/(P$38*10^(-2)*$B41)*10^3 - ((45-ACOS(SQRT(5/10))*180/PI())/(P$38*10^(-2)*$B41)*10^3))/$X$38)*100,(((45-ACOS(SQRT((5+$X$39)/10))*180/PI())/(P$38*10^(-2)*$B41)*10^3 - ((45-ACOS(SQRT(5/10))*180/PI())/(P$38*10^(-2)*$B41)*10^3))))</f>
        <v>4.0925584078814428</v>
      </c>
      <c r="Q41" s="40">
        <f t="shared" si="5"/>
        <v>3.819721180689347</v>
      </c>
      <c r="R41" s="40">
        <f t="shared" si="5"/>
        <v>3.5809886068962626</v>
      </c>
      <c r="S41" s="40">
        <f t="shared" si="5"/>
        <v>3.3703422182553062</v>
      </c>
      <c r="T41" s="40">
        <f t="shared" si="5"/>
        <v>3.1831009839077886</v>
      </c>
      <c r="U41" s="40">
        <f t="shared" si="5"/>
        <v>3.0155693531758003</v>
      </c>
      <c r="V41" s="40">
        <f t="shared" si="5"/>
        <v>2.8647908855170101</v>
      </c>
    </row>
    <row r="42" spans="2:24" ht="16.5" thickBot="1" x14ac:dyDescent="0.3">
      <c r="B42" s="34">
        <v>250</v>
      </c>
      <c r="C42" s="40">
        <f t="shared" si="6"/>
        <v>45.836654168272162</v>
      </c>
      <c r="D42" s="40">
        <f t="shared" si="5"/>
        <v>22.918327084136081</v>
      </c>
      <c r="E42" s="40">
        <f t="shared" si="5"/>
        <v>15.278884722757388</v>
      </c>
      <c r="F42" s="40">
        <f t="shared" si="5"/>
        <v>11.45916354206804</v>
      </c>
      <c r="G42" s="40">
        <f t="shared" si="5"/>
        <v>9.1673308336544324</v>
      </c>
      <c r="H42" s="40">
        <f t="shared" si="5"/>
        <v>7.6394423613786939</v>
      </c>
      <c r="I42" s="40">
        <f t="shared" si="5"/>
        <v>6.548093452610309</v>
      </c>
      <c r="J42" s="40">
        <f t="shared" si="5"/>
        <v>5.7295817710340202</v>
      </c>
      <c r="K42" s="40">
        <f t="shared" si="5"/>
        <v>5.0929615742524623</v>
      </c>
      <c r="L42" s="40">
        <f t="shared" si="5"/>
        <v>4.5836654168272162</v>
      </c>
      <c r="M42" s="40">
        <f t="shared" si="5"/>
        <v>4.1669685607520144</v>
      </c>
      <c r="N42" s="40">
        <f t="shared" si="5"/>
        <v>3.819721180689347</v>
      </c>
      <c r="O42" s="40">
        <f t="shared" si="5"/>
        <v>3.5258964744824741</v>
      </c>
      <c r="P42" s="40">
        <f t="shared" si="5"/>
        <v>3.2740467263051545</v>
      </c>
      <c r="Q42" s="40">
        <f t="shared" si="5"/>
        <v>3.0557769445514777</v>
      </c>
      <c r="R42" s="40">
        <f t="shared" si="5"/>
        <v>2.8647908855170101</v>
      </c>
      <c r="S42" s="40">
        <f t="shared" si="5"/>
        <v>2.6962737746042449</v>
      </c>
      <c r="T42" s="40">
        <f t="shared" si="5"/>
        <v>2.5464807871262312</v>
      </c>
      <c r="U42" s="40">
        <f t="shared" si="5"/>
        <v>2.4124554825406404</v>
      </c>
      <c r="V42" s="40">
        <f t="shared" si="5"/>
        <v>2.2918327084136081</v>
      </c>
    </row>
    <row r="43" spans="2:24" ht="16.5" thickBot="1" x14ac:dyDescent="0.3">
      <c r="B43" s="34">
        <v>300</v>
      </c>
      <c r="C43" s="40">
        <f t="shared" si="6"/>
        <v>38.197211806893463</v>
      </c>
      <c r="D43" s="40">
        <f t="shared" si="5"/>
        <v>19.098605903446732</v>
      </c>
      <c r="E43" s="40">
        <f t="shared" si="5"/>
        <v>12.732403935631154</v>
      </c>
      <c r="F43" s="40">
        <f t="shared" si="5"/>
        <v>9.5493029517233659</v>
      </c>
      <c r="G43" s="40">
        <f t="shared" si="5"/>
        <v>7.6394423613786939</v>
      </c>
      <c r="H43" s="40">
        <f t="shared" si="5"/>
        <v>6.3662019678155772</v>
      </c>
      <c r="I43" s="40">
        <f t="shared" si="5"/>
        <v>5.4567445438419231</v>
      </c>
      <c r="J43" s="40">
        <f t="shared" si="5"/>
        <v>4.7746514758616829</v>
      </c>
      <c r="K43" s="40">
        <f t="shared" si="5"/>
        <v>4.2441346452103854</v>
      </c>
      <c r="L43" s="40">
        <f t="shared" si="5"/>
        <v>3.819721180689347</v>
      </c>
      <c r="M43" s="40">
        <f t="shared" si="5"/>
        <v>3.4724738006266787</v>
      </c>
      <c r="N43" s="40">
        <f t="shared" si="5"/>
        <v>3.1831009839077886</v>
      </c>
      <c r="O43" s="40">
        <f t="shared" si="5"/>
        <v>2.938247062068728</v>
      </c>
      <c r="P43" s="40">
        <f t="shared" si="5"/>
        <v>2.7283722719209615</v>
      </c>
      <c r="Q43" s="40">
        <f t="shared" si="5"/>
        <v>2.5464807871262312</v>
      </c>
      <c r="R43" s="40">
        <f t="shared" si="5"/>
        <v>2.3873257379308415</v>
      </c>
      <c r="S43" s="40">
        <f t="shared" si="5"/>
        <v>2.2468948121702041</v>
      </c>
      <c r="T43" s="40">
        <f t="shared" si="5"/>
        <v>2.1220673226051927</v>
      </c>
      <c r="U43" s="40">
        <f t="shared" si="5"/>
        <v>2.010379568783867</v>
      </c>
      <c r="V43" s="40">
        <f t="shared" si="5"/>
        <v>1.9098605903446735</v>
      </c>
    </row>
    <row r="44" spans="2:24" ht="16.5" thickBot="1" x14ac:dyDescent="0.3">
      <c r="B44" s="34">
        <v>350</v>
      </c>
      <c r="C44" s="40">
        <f t="shared" si="6"/>
        <v>32.740467263051549</v>
      </c>
      <c r="D44" s="40">
        <f t="shared" si="5"/>
        <v>16.370233631525775</v>
      </c>
      <c r="E44" s="40">
        <f t="shared" si="5"/>
        <v>10.913489087683848</v>
      </c>
      <c r="F44" s="40">
        <f t="shared" si="5"/>
        <v>8.1851168157628873</v>
      </c>
      <c r="G44" s="40">
        <f t="shared" si="5"/>
        <v>6.548093452610309</v>
      </c>
      <c r="H44" s="40">
        <f t="shared" si="5"/>
        <v>5.456744543841924</v>
      </c>
      <c r="I44" s="40">
        <f t="shared" si="5"/>
        <v>4.6772096090073632</v>
      </c>
      <c r="J44" s="40">
        <f t="shared" si="5"/>
        <v>4.0925584078814436</v>
      </c>
      <c r="K44" s="40">
        <f t="shared" si="5"/>
        <v>3.6378296958946161</v>
      </c>
      <c r="L44" s="40">
        <f t="shared" si="5"/>
        <v>3.2740467263051545</v>
      </c>
      <c r="M44" s="40">
        <f t="shared" si="5"/>
        <v>2.976406114822868</v>
      </c>
      <c r="N44" s="40">
        <f t="shared" si="5"/>
        <v>2.728372271920962</v>
      </c>
      <c r="O44" s="40">
        <f t="shared" si="5"/>
        <v>2.518497481773196</v>
      </c>
      <c r="P44" s="40">
        <f t="shared" si="5"/>
        <v>2.3386048045036816</v>
      </c>
      <c r="Q44" s="40">
        <f t="shared" si="5"/>
        <v>2.1826978175367691</v>
      </c>
      <c r="R44" s="40">
        <f t="shared" si="5"/>
        <v>2.0462792039407218</v>
      </c>
      <c r="S44" s="40">
        <f t="shared" si="5"/>
        <v>1.9259098390030318</v>
      </c>
      <c r="T44" s="40">
        <f t="shared" si="5"/>
        <v>1.8189148479473081</v>
      </c>
      <c r="U44" s="40">
        <f t="shared" si="5"/>
        <v>1.7231824875290289</v>
      </c>
      <c r="V44" s="40">
        <f t="shared" si="5"/>
        <v>1.6370233631525772</v>
      </c>
    </row>
    <row r="45" spans="2:24" ht="16.5" thickBot="1" x14ac:dyDescent="0.3">
      <c r="B45" s="34">
        <v>400</v>
      </c>
      <c r="C45" s="40">
        <f t="shared" si="6"/>
        <v>28.647908855170101</v>
      </c>
      <c r="D45" s="40">
        <f t="shared" si="5"/>
        <v>14.323954427585051</v>
      </c>
      <c r="E45" s="40">
        <f t="shared" si="5"/>
        <v>9.5493029517233659</v>
      </c>
      <c r="F45" s="40">
        <f t="shared" si="5"/>
        <v>7.1619772137925253</v>
      </c>
      <c r="G45" s="40">
        <f t="shared" si="5"/>
        <v>5.7295817710340202</v>
      </c>
      <c r="H45" s="40">
        <f t="shared" si="5"/>
        <v>4.7746514758616829</v>
      </c>
      <c r="I45" s="40">
        <f t="shared" si="5"/>
        <v>4.0925584078814428</v>
      </c>
      <c r="J45" s="40">
        <f t="shared" si="5"/>
        <v>3.5809886068962626</v>
      </c>
      <c r="K45" s="40">
        <f t="shared" si="5"/>
        <v>3.1831009839077886</v>
      </c>
      <c r="L45" s="40">
        <f t="shared" si="5"/>
        <v>2.8647908855170101</v>
      </c>
      <c r="M45" s="40">
        <f t="shared" si="5"/>
        <v>2.604355350470009</v>
      </c>
      <c r="N45" s="40">
        <f t="shared" si="5"/>
        <v>2.3873257379308415</v>
      </c>
      <c r="O45" s="40">
        <f t="shared" si="5"/>
        <v>2.2036852965515465</v>
      </c>
      <c r="P45" s="40">
        <f t="shared" si="5"/>
        <v>2.0462792039407214</v>
      </c>
      <c r="Q45" s="40">
        <f t="shared" si="5"/>
        <v>1.9098605903446735</v>
      </c>
      <c r="R45" s="40">
        <f t="shared" si="5"/>
        <v>1.7904943034481313</v>
      </c>
      <c r="S45" s="40">
        <f t="shared" si="5"/>
        <v>1.6851711091276531</v>
      </c>
      <c r="T45" s="40">
        <f t="shared" si="5"/>
        <v>1.5915504919538943</v>
      </c>
      <c r="U45" s="40">
        <f t="shared" si="5"/>
        <v>1.5077846765879002</v>
      </c>
      <c r="V45" s="40">
        <f t="shared" si="5"/>
        <v>1.4323954427585051</v>
      </c>
    </row>
    <row r="46" spans="2:24" ht="16.5" thickBot="1" x14ac:dyDescent="0.3">
      <c r="B46" s="34">
        <v>450</v>
      </c>
      <c r="C46" s="40">
        <f t="shared" si="6"/>
        <v>25.464807871262309</v>
      </c>
      <c r="D46" s="40">
        <f t="shared" si="5"/>
        <v>12.732403935631154</v>
      </c>
      <c r="E46" s="40">
        <f t="shared" si="5"/>
        <v>8.4882692904207708</v>
      </c>
      <c r="F46" s="40">
        <f t="shared" si="5"/>
        <v>6.3662019678155772</v>
      </c>
      <c r="G46" s="40">
        <f t="shared" si="5"/>
        <v>5.0929615742524623</v>
      </c>
      <c r="H46" s="40">
        <f t="shared" si="5"/>
        <v>4.2441346452103854</v>
      </c>
      <c r="I46" s="40">
        <f t="shared" si="5"/>
        <v>3.6378296958946157</v>
      </c>
      <c r="J46" s="40">
        <f t="shared" si="5"/>
        <v>3.1831009839077886</v>
      </c>
      <c r="K46" s="40">
        <f t="shared" si="5"/>
        <v>2.8294230968069236</v>
      </c>
      <c r="L46" s="40">
        <f t="shared" si="5"/>
        <v>2.5464807871262312</v>
      </c>
      <c r="M46" s="40">
        <f t="shared" si="5"/>
        <v>2.3149825337511198</v>
      </c>
      <c r="N46" s="40">
        <f t="shared" si="5"/>
        <v>2.1220673226051927</v>
      </c>
      <c r="O46" s="40">
        <f t="shared" si="5"/>
        <v>1.9588313747124857</v>
      </c>
      <c r="P46" s="40">
        <f t="shared" si="5"/>
        <v>1.8189148479473078</v>
      </c>
      <c r="Q46" s="40">
        <f t="shared" si="5"/>
        <v>1.6976538580841543</v>
      </c>
      <c r="R46" s="40">
        <f t="shared" si="5"/>
        <v>1.5915504919538943</v>
      </c>
      <c r="S46" s="40">
        <f t="shared" si="5"/>
        <v>1.497929874780136</v>
      </c>
      <c r="T46" s="40">
        <f t="shared" si="5"/>
        <v>1.4147115484034618</v>
      </c>
      <c r="U46" s="40">
        <f t="shared" si="5"/>
        <v>1.3402530458559112</v>
      </c>
      <c r="V46" s="40">
        <f t="shared" si="5"/>
        <v>1.2732403935631156</v>
      </c>
    </row>
    <row r="47" spans="2:24" ht="16.5" thickBot="1" x14ac:dyDescent="0.3">
      <c r="B47" s="34">
        <v>500</v>
      </c>
      <c r="C47" s="40">
        <f t="shared" si="6"/>
        <v>22.918327084136081</v>
      </c>
      <c r="D47" s="40">
        <f t="shared" si="5"/>
        <v>11.45916354206804</v>
      </c>
      <c r="E47" s="40">
        <f t="shared" si="5"/>
        <v>7.6394423613786939</v>
      </c>
      <c r="F47" s="40">
        <f t="shared" si="5"/>
        <v>5.7295817710340202</v>
      </c>
      <c r="G47" s="40">
        <f t="shared" si="5"/>
        <v>4.5836654168272162</v>
      </c>
      <c r="H47" s="40">
        <f t="shared" si="5"/>
        <v>3.819721180689347</v>
      </c>
      <c r="I47" s="40">
        <f t="shared" si="5"/>
        <v>3.2740467263051545</v>
      </c>
      <c r="J47" s="40">
        <f t="shared" si="5"/>
        <v>2.8647908855170101</v>
      </c>
      <c r="K47" s="40">
        <f t="shared" si="5"/>
        <v>2.5464807871262312</v>
      </c>
      <c r="L47" s="40">
        <f t="shared" si="5"/>
        <v>2.2918327084136081</v>
      </c>
      <c r="M47" s="40">
        <f t="shared" si="5"/>
        <v>2.0834842803760072</v>
      </c>
      <c r="N47" s="40">
        <f t="shared" si="5"/>
        <v>1.9098605903446735</v>
      </c>
      <c r="O47" s="40">
        <f t="shared" si="5"/>
        <v>1.7629482372412371</v>
      </c>
      <c r="P47" s="40">
        <f t="shared" si="5"/>
        <v>1.6370233631525772</v>
      </c>
      <c r="Q47" s="40">
        <f t="shared" si="5"/>
        <v>1.5278884722757389</v>
      </c>
      <c r="R47" s="40">
        <f t="shared" si="5"/>
        <v>1.4323954427585051</v>
      </c>
      <c r="S47" s="40">
        <f t="shared" si="5"/>
        <v>1.3481368873021224</v>
      </c>
      <c r="T47" s="40">
        <f t="shared" si="5"/>
        <v>1.2732403935631156</v>
      </c>
      <c r="U47" s="40">
        <f t="shared" si="5"/>
        <v>1.2062277412703202</v>
      </c>
      <c r="V47" s="40">
        <f t="shared" si="5"/>
        <v>1.145916354206804</v>
      </c>
    </row>
    <row r="48" spans="2:24" ht="16.5" thickBot="1" x14ac:dyDescent="0.3">
      <c r="B48" s="34">
        <v>550</v>
      </c>
      <c r="C48" s="40">
        <f t="shared" si="6"/>
        <v>20.834842803760072</v>
      </c>
      <c r="D48" s="40">
        <f t="shared" si="5"/>
        <v>10.417421401880036</v>
      </c>
      <c r="E48" s="40">
        <f t="shared" si="5"/>
        <v>6.9449476012533573</v>
      </c>
      <c r="F48" s="40">
        <f t="shared" si="5"/>
        <v>5.208710700940018</v>
      </c>
      <c r="G48" s="40">
        <f t="shared" si="5"/>
        <v>4.1669685607520144</v>
      </c>
      <c r="H48" s="40">
        <f t="shared" si="5"/>
        <v>3.4724738006266787</v>
      </c>
      <c r="I48" s="40">
        <f t="shared" si="5"/>
        <v>2.9764061148228671</v>
      </c>
      <c r="J48" s="40">
        <f t="shared" si="5"/>
        <v>2.604355350470009</v>
      </c>
      <c r="K48" s="40">
        <f t="shared" si="5"/>
        <v>2.3149825337511198</v>
      </c>
      <c r="L48" s="40">
        <f t="shared" si="5"/>
        <v>2.0834842803760072</v>
      </c>
      <c r="M48" s="40">
        <f t="shared" si="5"/>
        <v>1.8940766185236431</v>
      </c>
      <c r="N48" s="40">
        <f t="shared" si="5"/>
        <v>1.7362369003133393</v>
      </c>
      <c r="O48" s="40">
        <f t="shared" si="5"/>
        <v>1.602680215673852</v>
      </c>
      <c r="P48" s="40">
        <f t="shared" si="5"/>
        <v>1.4882030574114335</v>
      </c>
      <c r="Q48" s="40">
        <f t="shared" si="5"/>
        <v>1.3889895202506717</v>
      </c>
      <c r="R48" s="40">
        <f t="shared" si="5"/>
        <v>1.3021776752350045</v>
      </c>
      <c r="S48" s="40">
        <f t="shared" si="5"/>
        <v>1.2255789884564749</v>
      </c>
      <c r="T48" s="40">
        <f t="shared" si="5"/>
        <v>1.1574912668755599</v>
      </c>
      <c r="U48" s="40">
        <f t="shared" si="5"/>
        <v>1.0965706738821093</v>
      </c>
      <c r="V48" s="40">
        <f t="shared" si="5"/>
        <v>1.0417421401880036</v>
      </c>
    </row>
    <row r="49" spans="2:22" ht="16.5" thickBot="1" x14ac:dyDescent="0.3">
      <c r="B49" s="34">
        <v>600</v>
      </c>
      <c r="C49" s="40">
        <f t="shared" si="6"/>
        <v>19.098605903446732</v>
      </c>
      <c r="D49" s="40">
        <f t="shared" si="5"/>
        <v>9.5493029517233659</v>
      </c>
      <c r="E49" s="40">
        <f t="shared" si="5"/>
        <v>6.3662019678155772</v>
      </c>
      <c r="F49" s="40">
        <f t="shared" si="5"/>
        <v>4.7746514758616829</v>
      </c>
      <c r="G49" s="40">
        <f t="shared" si="5"/>
        <v>3.819721180689347</v>
      </c>
      <c r="H49" s="40">
        <f t="shared" si="5"/>
        <v>3.1831009839077886</v>
      </c>
      <c r="I49" s="40">
        <f t="shared" si="5"/>
        <v>2.7283722719209615</v>
      </c>
      <c r="J49" s="40">
        <f t="shared" si="5"/>
        <v>2.3873257379308415</v>
      </c>
      <c r="K49" s="40">
        <f t="shared" si="5"/>
        <v>2.1220673226051927</v>
      </c>
      <c r="L49" s="40">
        <f t="shared" si="5"/>
        <v>1.9098605903446735</v>
      </c>
      <c r="M49" s="40">
        <f t="shared" si="5"/>
        <v>1.7362369003133393</v>
      </c>
      <c r="N49" s="40">
        <f t="shared" si="5"/>
        <v>1.5915504919538943</v>
      </c>
      <c r="O49" s="40">
        <f t="shared" si="5"/>
        <v>1.469123531034364</v>
      </c>
      <c r="P49" s="40">
        <f t="shared" si="5"/>
        <v>1.3641861359604808</v>
      </c>
      <c r="Q49" s="40">
        <f t="shared" si="5"/>
        <v>1.2732403935631156</v>
      </c>
      <c r="R49" s="40">
        <f t="shared" si="5"/>
        <v>1.1936628689654207</v>
      </c>
      <c r="S49" s="40">
        <f t="shared" si="5"/>
        <v>1.1234474060851021</v>
      </c>
      <c r="T49" s="40">
        <f t="shared" si="5"/>
        <v>1.0610336613025964</v>
      </c>
      <c r="U49" s="40">
        <f t="shared" si="5"/>
        <v>1.0051897843919335</v>
      </c>
      <c r="V49" s="40">
        <f t="shared" si="5"/>
        <v>0.95493029517233674</v>
      </c>
    </row>
    <row r="50" spans="2:22" ht="16.5" thickBot="1" x14ac:dyDescent="0.3">
      <c r="B50" s="34">
        <v>650</v>
      </c>
      <c r="C50" s="40">
        <f t="shared" si="6"/>
        <v>17.629482372412372</v>
      </c>
      <c r="D50" s="40">
        <f t="shared" si="5"/>
        <v>8.8147411862061862</v>
      </c>
      <c r="E50" s="40">
        <f t="shared" si="5"/>
        <v>5.876494124137456</v>
      </c>
      <c r="F50" s="40">
        <f t="shared" si="5"/>
        <v>4.4073705931030931</v>
      </c>
      <c r="G50" s="40">
        <f t="shared" si="5"/>
        <v>3.5258964744824741</v>
      </c>
      <c r="H50" s="40">
        <f t="shared" si="5"/>
        <v>2.938247062068728</v>
      </c>
      <c r="I50" s="40">
        <f t="shared" si="5"/>
        <v>2.5184974817731955</v>
      </c>
      <c r="J50" s="40">
        <f t="shared" si="5"/>
        <v>2.2036852965515465</v>
      </c>
      <c r="K50" s="40">
        <f t="shared" si="5"/>
        <v>1.9588313747124857</v>
      </c>
      <c r="L50" s="40">
        <f t="shared" si="5"/>
        <v>1.7629482372412371</v>
      </c>
      <c r="M50" s="40">
        <f t="shared" si="5"/>
        <v>1.602680215673852</v>
      </c>
      <c r="N50" s="40">
        <f t="shared" si="5"/>
        <v>1.469123531034364</v>
      </c>
      <c r="O50" s="40">
        <f t="shared" si="5"/>
        <v>1.3561140286471056</v>
      </c>
      <c r="P50" s="40">
        <f t="shared" si="5"/>
        <v>1.2592487408865978</v>
      </c>
      <c r="Q50" s="40">
        <f t="shared" si="5"/>
        <v>1.1752988248274916</v>
      </c>
      <c r="R50" s="40">
        <f t="shared" si="5"/>
        <v>1.1018426482757733</v>
      </c>
      <c r="S50" s="40">
        <f t="shared" si="5"/>
        <v>1.0370283748477864</v>
      </c>
      <c r="T50" s="40">
        <f t="shared" si="5"/>
        <v>0.97941568735624285</v>
      </c>
      <c r="U50" s="40">
        <f t="shared" si="5"/>
        <v>0.92786749328486162</v>
      </c>
      <c r="V50" s="40">
        <f t="shared" si="5"/>
        <v>0.88147411862061853</v>
      </c>
    </row>
    <row r="51" spans="2:22" ht="16.5" thickBot="1" x14ac:dyDescent="0.3">
      <c r="B51" s="34">
        <v>700</v>
      </c>
      <c r="C51" s="40">
        <f t="shared" si="6"/>
        <v>16.370233631525775</v>
      </c>
      <c r="D51" s="40">
        <f t="shared" si="5"/>
        <v>8.1851168157628873</v>
      </c>
      <c r="E51" s="40">
        <f t="shared" si="5"/>
        <v>5.456744543841924</v>
      </c>
      <c r="F51" s="40">
        <f t="shared" si="5"/>
        <v>4.0925584078814436</v>
      </c>
      <c r="G51" s="40">
        <f t="shared" si="5"/>
        <v>3.2740467263051545</v>
      </c>
      <c r="H51" s="40">
        <f t="shared" si="5"/>
        <v>2.728372271920962</v>
      </c>
      <c r="I51" s="40">
        <f t="shared" si="5"/>
        <v>2.3386048045036816</v>
      </c>
      <c r="J51" s="40">
        <f t="shared" si="5"/>
        <v>2.0462792039407218</v>
      </c>
      <c r="K51" s="40">
        <f t="shared" si="5"/>
        <v>1.8189148479473081</v>
      </c>
      <c r="L51" s="40">
        <f t="shared" si="5"/>
        <v>1.6370233631525772</v>
      </c>
      <c r="M51" s="40">
        <f t="shared" si="5"/>
        <v>1.488203057411434</v>
      </c>
      <c r="N51" s="40">
        <f t="shared" si="5"/>
        <v>1.364186135960481</v>
      </c>
      <c r="O51" s="40">
        <f t="shared" si="5"/>
        <v>1.259248740886598</v>
      </c>
      <c r="P51" s="40">
        <f t="shared" si="5"/>
        <v>1.1693024022518408</v>
      </c>
      <c r="Q51" s="40">
        <f t="shared" si="5"/>
        <v>1.0913489087683845</v>
      </c>
      <c r="R51" s="40">
        <f t="shared" si="5"/>
        <v>1.0231396019703609</v>
      </c>
      <c r="S51" s="40">
        <f t="shared" si="5"/>
        <v>0.9629549195015159</v>
      </c>
      <c r="T51" s="40">
        <f t="shared" si="5"/>
        <v>0.90945742397365403</v>
      </c>
      <c r="U51" s="40">
        <f t="shared" si="5"/>
        <v>0.86159124376451446</v>
      </c>
      <c r="V51" s="40">
        <f t="shared" si="5"/>
        <v>0.81851168157628862</v>
      </c>
    </row>
    <row r="52" spans="2:22" ht="16.5" thickBot="1" x14ac:dyDescent="0.3">
      <c r="B52" s="34">
        <v>750</v>
      </c>
      <c r="C52" s="40">
        <f t="shared" si="6"/>
        <v>15.278884722757388</v>
      </c>
      <c r="D52" s="40">
        <f t="shared" si="5"/>
        <v>7.6394423613786939</v>
      </c>
      <c r="E52" s="40">
        <f t="shared" si="5"/>
        <v>5.0929615742524623</v>
      </c>
      <c r="F52" s="40">
        <f t="shared" si="5"/>
        <v>3.819721180689347</v>
      </c>
      <c r="G52" s="40">
        <f t="shared" si="5"/>
        <v>3.0557769445514777</v>
      </c>
      <c r="H52" s="40">
        <f t="shared" si="5"/>
        <v>2.5464807871262312</v>
      </c>
      <c r="I52" s="40">
        <f t="shared" si="5"/>
        <v>2.1826978175367691</v>
      </c>
      <c r="J52" s="40">
        <f t="shared" si="5"/>
        <v>1.9098605903446735</v>
      </c>
      <c r="K52" s="40">
        <f t="shared" si="5"/>
        <v>1.6976538580841543</v>
      </c>
      <c r="L52" s="40">
        <f t="shared" ref="L52:V52" si="7">IF($X$40=1,(((45-ACOS(SQRT((5+$X$39)/10))*180/PI())/(L$38*10^(-2)*$B52)*10^3 - ((45-ACOS(SQRT(5/10))*180/PI())/(L$38*10^(-2)*$B52)*10^3))/$X$38)*100,(((45-ACOS(SQRT((5+$X$39)/10))*180/PI())/(L$38*10^(-2)*$B52)*10^3 - ((45-ACOS(SQRT(5/10))*180/PI())/(L$38*10^(-2)*$B52)*10^3))))</f>
        <v>1.5278884722757389</v>
      </c>
      <c r="M52" s="40">
        <f t="shared" si="7"/>
        <v>1.3889895202506717</v>
      </c>
      <c r="N52" s="40">
        <f t="shared" si="7"/>
        <v>1.2732403935631156</v>
      </c>
      <c r="O52" s="40">
        <f t="shared" si="7"/>
        <v>1.1752988248274916</v>
      </c>
      <c r="P52" s="40">
        <f t="shared" si="7"/>
        <v>1.0913489087683845</v>
      </c>
      <c r="Q52" s="40">
        <f t="shared" si="7"/>
        <v>1.0185923148504925</v>
      </c>
      <c r="R52" s="40">
        <f t="shared" si="7"/>
        <v>0.95493029517233674</v>
      </c>
      <c r="S52" s="40">
        <f t="shared" si="7"/>
        <v>0.89875792486808148</v>
      </c>
      <c r="T52" s="40">
        <f t="shared" si="7"/>
        <v>0.84882692904207713</v>
      </c>
      <c r="U52" s="40">
        <f t="shared" si="7"/>
        <v>0.80415182751354664</v>
      </c>
      <c r="V52" s="40">
        <f t="shared" si="7"/>
        <v>0.76394423613786944</v>
      </c>
    </row>
    <row r="53" spans="2:22" ht="16.5" thickBot="1" x14ac:dyDescent="0.3">
      <c r="B53" s="34">
        <v>800</v>
      </c>
      <c r="C53" s="40">
        <f t="shared" si="6"/>
        <v>14.323954427585051</v>
      </c>
      <c r="D53" s="40">
        <f t="shared" si="6"/>
        <v>7.1619772137925253</v>
      </c>
      <c r="E53" s="40">
        <f t="shared" si="6"/>
        <v>4.7746514758616829</v>
      </c>
      <c r="F53" s="40">
        <f t="shared" si="6"/>
        <v>3.5809886068962626</v>
      </c>
      <c r="G53" s="40">
        <f t="shared" si="6"/>
        <v>2.8647908855170101</v>
      </c>
      <c r="H53" s="40">
        <f t="shared" si="6"/>
        <v>2.3873257379308415</v>
      </c>
      <c r="I53" s="40">
        <f t="shared" si="6"/>
        <v>2.0462792039407214</v>
      </c>
      <c r="J53" s="40">
        <f t="shared" si="6"/>
        <v>1.7904943034481313</v>
      </c>
      <c r="K53" s="40">
        <f t="shared" si="6"/>
        <v>1.5915504919538943</v>
      </c>
      <c r="L53" s="40">
        <f t="shared" si="6"/>
        <v>1.4323954427585051</v>
      </c>
      <c r="M53" s="40">
        <f t="shared" si="6"/>
        <v>1.3021776752350045</v>
      </c>
      <c r="N53" s="40">
        <f t="shared" si="6"/>
        <v>1.1936628689654207</v>
      </c>
      <c r="O53" s="40">
        <f t="shared" si="6"/>
        <v>1.1018426482757733</v>
      </c>
      <c r="P53" s="40">
        <f t="shared" si="6"/>
        <v>1.0231396019703607</v>
      </c>
      <c r="Q53" s="40">
        <f t="shared" si="6"/>
        <v>0.95493029517233674</v>
      </c>
      <c r="R53" s="40">
        <f t="shared" si="6"/>
        <v>0.89524715172406566</v>
      </c>
      <c r="S53" s="40">
        <f t="shared" ref="S53:V83" si="8">IF($X$40=1,(((45-ACOS(SQRT((5+$X$39)/10))*180/PI())/(S$38*10^(-2)*$B53)*10^3 - ((45-ACOS(SQRT(5/10))*180/PI())/(S$38*10^(-2)*$B53)*10^3))/$X$38)*100,(((45-ACOS(SQRT((5+$X$39)/10))*180/PI())/(S$38*10^(-2)*$B53)*10^3 - ((45-ACOS(SQRT(5/10))*180/PI())/(S$38*10^(-2)*$B53)*10^3))))</f>
        <v>0.84258555456382656</v>
      </c>
      <c r="T53" s="40">
        <f t="shared" si="8"/>
        <v>0.79577524597694715</v>
      </c>
      <c r="U53" s="40">
        <f t="shared" si="8"/>
        <v>0.75389233829395008</v>
      </c>
      <c r="V53" s="40">
        <f t="shared" si="8"/>
        <v>0.71619772137925253</v>
      </c>
    </row>
    <row r="54" spans="2:22" ht="16.5" thickBot="1" x14ac:dyDescent="0.3">
      <c r="B54" s="34">
        <v>850</v>
      </c>
      <c r="C54" s="40">
        <f t="shared" si="6"/>
        <v>13.481368873021225</v>
      </c>
      <c r="D54" s="40">
        <f t="shared" si="6"/>
        <v>6.7406844365106124</v>
      </c>
      <c r="E54" s="40">
        <f t="shared" si="6"/>
        <v>4.4937896243404083</v>
      </c>
      <c r="F54" s="40">
        <f t="shared" si="6"/>
        <v>3.3703422182553062</v>
      </c>
      <c r="G54" s="40">
        <f t="shared" si="6"/>
        <v>2.6962737746042449</v>
      </c>
      <c r="H54" s="40">
        <f t="shared" si="6"/>
        <v>2.2468948121702041</v>
      </c>
      <c r="I54" s="40">
        <f t="shared" si="6"/>
        <v>1.9259098390030318</v>
      </c>
      <c r="J54" s="40">
        <f t="shared" si="6"/>
        <v>1.6851711091276531</v>
      </c>
      <c r="K54" s="40">
        <f t="shared" si="6"/>
        <v>1.497929874780136</v>
      </c>
      <c r="L54" s="40">
        <f t="shared" si="6"/>
        <v>1.3481368873021224</v>
      </c>
      <c r="M54" s="40">
        <f t="shared" si="6"/>
        <v>1.2255789884564749</v>
      </c>
      <c r="N54" s="40">
        <f t="shared" si="6"/>
        <v>1.1234474060851021</v>
      </c>
      <c r="O54" s="40">
        <f t="shared" si="6"/>
        <v>1.0370283748477864</v>
      </c>
      <c r="P54" s="40">
        <f t="shared" si="6"/>
        <v>0.9629549195015159</v>
      </c>
      <c r="Q54" s="40">
        <f t="shared" si="6"/>
        <v>0.89875792486808159</v>
      </c>
      <c r="R54" s="40">
        <f t="shared" si="6"/>
        <v>0.84258555456382656</v>
      </c>
      <c r="S54" s="40">
        <f t="shared" si="8"/>
        <v>0.79302169841301318</v>
      </c>
      <c r="T54" s="40">
        <f t="shared" si="8"/>
        <v>0.74896493739006798</v>
      </c>
      <c r="U54" s="40">
        <f t="shared" si="8"/>
        <v>0.70954573015901168</v>
      </c>
      <c r="V54" s="40">
        <f t="shared" si="8"/>
        <v>0.67406844365106122</v>
      </c>
    </row>
    <row r="55" spans="2:22" ht="16.5" thickBot="1" x14ac:dyDescent="0.3">
      <c r="B55" s="34">
        <v>900</v>
      </c>
      <c r="C55" s="40">
        <f t="shared" si="6"/>
        <v>12.732403935631154</v>
      </c>
      <c r="D55" s="40">
        <f t="shared" si="6"/>
        <v>6.3662019678155772</v>
      </c>
      <c r="E55" s="40">
        <f t="shared" si="6"/>
        <v>4.2441346452103854</v>
      </c>
      <c r="F55" s="40">
        <f t="shared" si="6"/>
        <v>3.1831009839077886</v>
      </c>
      <c r="G55" s="40">
        <f t="shared" si="6"/>
        <v>2.5464807871262312</v>
      </c>
      <c r="H55" s="40">
        <f t="shared" si="6"/>
        <v>2.1220673226051927</v>
      </c>
      <c r="I55" s="40">
        <f t="shared" si="6"/>
        <v>1.8189148479473078</v>
      </c>
      <c r="J55" s="40">
        <f t="shared" si="6"/>
        <v>1.5915504919538943</v>
      </c>
      <c r="K55" s="40">
        <f t="shared" si="6"/>
        <v>1.4147115484034618</v>
      </c>
      <c r="L55" s="40">
        <f t="shared" si="6"/>
        <v>1.2732403935631156</v>
      </c>
      <c r="M55" s="40">
        <f t="shared" si="6"/>
        <v>1.1574912668755599</v>
      </c>
      <c r="N55" s="40">
        <f t="shared" si="6"/>
        <v>1.0610336613025964</v>
      </c>
      <c r="O55" s="40">
        <f t="shared" si="6"/>
        <v>0.97941568735624285</v>
      </c>
      <c r="P55" s="40">
        <f t="shared" si="6"/>
        <v>0.90945742397365392</v>
      </c>
      <c r="Q55" s="40">
        <f t="shared" si="6"/>
        <v>0.84882692904207713</v>
      </c>
      <c r="R55" s="40">
        <f t="shared" si="6"/>
        <v>0.79577524597694715</v>
      </c>
      <c r="S55" s="40">
        <f t="shared" si="8"/>
        <v>0.74896493739006798</v>
      </c>
      <c r="T55" s="40">
        <f t="shared" si="8"/>
        <v>0.7073557742017309</v>
      </c>
      <c r="U55" s="40">
        <f t="shared" si="8"/>
        <v>0.6701265229279556</v>
      </c>
      <c r="V55" s="40">
        <f t="shared" si="8"/>
        <v>0.63662019678155779</v>
      </c>
    </row>
    <row r="56" spans="2:22" ht="16.5" thickBot="1" x14ac:dyDescent="0.3">
      <c r="B56" s="34">
        <v>950</v>
      </c>
      <c r="C56" s="40">
        <f t="shared" si="6"/>
        <v>12.062277412703201</v>
      </c>
      <c r="D56" s="40">
        <f t="shared" si="6"/>
        <v>6.0311387063516007</v>
      </c>
      <c r="E56" s="40">
        <f t="shared" si="6"/>
        <v>4.0207591375677341</v>
      </c>
      <c r="F56" s="40">
        <f t="shared" si="6"/>
        <v>3.0155693531758003</v>
      </c>
      <c r="G56" s="40">
        <f t="shared" si="6"/>
        <v>2.4124554825406404</v>
      </c>
      <c r="H56" s="40">
        <f t="shared" si="6"/>
        <v>2.010379568783867</v>
      </c>
      <c r="I56" s="40">
        <f t="shared" si="6"/>
        <v>1.7231824875290289</v>
      </c>
      <c r="J56" s="40">
        <f t="shared" si="6"/>
        <v>1.5077846765879002</v>
      </c>
      <c r="K56" s="40">
        <f t="shared" si="6"/>
        <v>1.3402530458559112</v>
      </c>
      <c r="L56" s="40">
        <f t="shared" si="6"/>
        <v>1.2062277412703202</v>
      </c>
      <c r="M56" s="40">
        <f t="shared" si="6"/>
        <v>1.0965706738821093</v>
      </c>
      <c r="N56" s="40">
        <f t="shared" si="6"/>
        <v>1.0051897843919335</v>
      </c>
      <c r="O56" s="40">
        <f t="shared" si="6"/>
        <v>0.92786749328486162</v>
      </c>
      <c r="P56" s="40">
        <f t="shared" si="6"/>
        <v>0.86159124376451446</v>
      </c>
      <c r="Q56" s="40">
        <f t="shared" si="6"/>
        <v>0.80415182751354664</v>
      </c>
      <c r="R56" s="40">
        <f t="shared" si="6"/>
        <v>0.75389233829395008</v>
      </c>
      <c r="S56" s="40">
        <f t="shared" si="8"/>
        <v>0.70954573015901168</v>
      </c>
      <c r="T56" s="40">
        <f t="shared" si="8"/>
        <v>0.6701265229279556</v>
      </c>
      <c r="U56" s="40">
        <f t="shared" si="8"/>
        <v>0.63485670593174748</v>
      </c>
      <c r="V56" s="40">
        <f t="shared" si="8"/>
        <v>0.60311387063516009</v>
      </c>
    </row>
    <row r="57" spans="2:22" ht="16.5" thickBot="1" x14ac:dyDescent="0.3">
      <c r="B57" s="34">
        <v>1000</v>
      </c>
      <c r="C57" s="40">
        <f t="shared" si="6"/>
        <v>11.45916354206804</v>
      </c>
      <c r="D57" s="40">
        <f t="shared" si="6"/>
        <v>5.7295817710340202</v>
      </c>
      <c r="E57" s="40">
        <f t="shared" si="6"/>
        <v>3.819721180689347</v>
      </c>
      <c r="F57" s="40">
        <f t="shared" si="6"/>
        <v>2.8647908855170101</v>
      </c>
      <c r="G57" s="40">
        <f t="shared" si="6"/>
        <v>2.2918327084136081</v>
      </c>
      <c r="H57" s="40">
        <f t="shared" si="6"/>
        <v>1.9098605903446735</v>
      </c>
      <c r="I57" s="40">
        <f t="shared" si="6"/>
        <v>1.6370233631525772</v>
      </c>
      <c r="J57" s="40">
        <f t="shared" si="6"/>
        <v>1.4323954427585051</v>
      </c>
      <c r="K57" s="40">
        <f t="shared" si="6"/>
        <v>1.2732403935631156</v>
      </c>
      <c r="L57" s="40">
        <f t="shared" si="6"/>
        <v>1.145916354206804</v>
      </c>
      <c r="M57" s="40">
        <f t="shared" si="6"/>
        <v>1.0417421401880036</v>
      </c>
      <c r="N57" s="40">
        <f t="shared" si="6"/>
        <v>0.95493029517233674</v>
      </c>
      <c r="O57" s="40">
        <f t="shared" si="6"/>
        <v>0.88147411862061853</v>
      </c>
      <c r="P57" s="40">
        <f t="shared" si="6"/>
        <v>0.81851168157628862</v>
      </c>
      <c r="Q57" s="40">
        <f t="shared" si="6"/>
        <v>0.76394423613786944</v>
      </c>
      <c r="R57" s="40">
        <f t="shared" si="6"/>
        <v>0.71619772137925253</v>
      </c>
      <c r="S57" s="40">
        <f t="shared" si="8"/>
        <v>0.67406844365106122</v>
      </c>
      <c r="T57" s="40">
        <f t="shared" si="8"/>
        <v>0.63662019678155779</v>
      </c>
      <c r="U57" s="40">
        <f t="shared" si="8"/>
        <v>0.60311387063516009</v>
      </c>
      <c r="V57" s="40">
        <f t="shared" si="8"/>
        <v>0.57295817710340202</v>
      </c>
    </row>
    <row r="58" spans="2:22" ht="16.5" thickBot="1" x14ac:dyDescent="0.3">
      <c r="B58" s="34">
        <v>1050</v>
      </c>
      <c r="C58" s="40">
        <f t="shared" si="6"/>
        <v>10.913489087683848</v>
      </c>
      <c r="D58" s="40">
        <f t="shared" si="6"/>
        <v>5.456744543841924</v>
      </c>
      <c r="E58" s="40">
        <f t="shared" si="6"/>
        <v>3.6378296958946161</v>
      </c>
      <c r="F58" s="40">
        <f t="shared" si="6"/>
        <v>2.728372271920962</v>
      </c>
      <c r="G58" s="40">
        <f t="shared" si="6"/>
        <v>2.1826978175367691</v>
      </c>
      <c r="H58" s="40">
        <f t="shared" si="6"/>
        <v>1.8189148479473081</v>
      </c>
      <c r="I58" s="40">
        <f t="shared" si="6"/>
        <v>1.5590698696691212</v>
      </c>
      <c r="J58" s="40">
        <f t="shared" si="6"/>
        <v>1.364186135960481</v>
      </c>
      <c r="K58" s="40">
        <f t="shared" si="6"/>
        <v>1.2126098986315388</v>
      </c>
      <c r="L58" s="40">
        <f t="shared" si="6"/>
        <v>1.0913489087683845</v>
      </c>
      <c r="M58" s="40">
        <f t="shared" si="6"/>
        <v>0.99213537160762255</v>
      </c>
      <c r="N58" s="40">
        <f t="shared" si="6"/>
        <v>0.90945742397365403</v>
      </c>
      <c r="O58" s="40">
        <f t="shared" si="6"/>
        <v>0.83949916059106522</v>
      </c>
      <c r="P58" s="40">
        <f t="shared" si="6"/>
        <v>0.7795349348345606</v>
      </c>
      <c r="Q58" s="40">
        <f t="shared" si="6"/>
        <v>0.7275659391789232</v>
      </c>
      <c r="R58" s="40">
        <f t="shared" si="6"/>
        <v>0.6820930679802405</v>
      </c>
      <c r="S58" s="40">
        <f t="shared" si="8"/>
        <v>0.64196994633434401</v>
      </c>
      <c r="T58" s="40">
        <f t="shared" si="8"/>
        <v>0.60630494931576939</v>
      </c>
      <c r="U58" s="40">
        <f t="shared" si="8"/>
        <v>0.57439416250967612</v>
      </c>
      <c r="V58" s="40">
        <f t="shared" si="8"/>
        <v>0.54567445438419226</v>
      </c>
    </row>
    <row r="59" spans="2:22" ht="16.5" thickBot="1" x14ac:dyDescent="0.3">
      <c r="B59" s="34">
        <v>1100</v>
      </c>
      <c r="C59" s="40">
        <f t="shared" si="6"/>
        <v>10.417421401880036</v>
      </c>
      <c r="D59" s="40">
        <f t="shared" si="6"/>
        <v>5.208710700940018</v>
      </c>
      <c r="E59" s="40">
        <f t="shared" si="6"/>
        <v>3.4724738006266787</v>
      </c>
      <c r="F59" s="40">
        <f t="shared" si="6"/>
        <v>2.604355350470009</v>
      </c>
      <c r="G59" s="40">
        <f t="shared" si="6"/>
        <v>2.0834842803760072</v>
      </c>
      <c r="H59" s="40">
        <f t="shared" si="6"/>
        <v>1.7362369003133393</v>
      </c>
      <c r="I59" s="40">
        <f t="shared" si="6"/>
        <v>1.4882030574114335</v>
      </c>
      <c r="J59" s="40">
        <f t="shared" si="6"/>
        <v>1.3021776752350045</v>
      </c>
      <c r="K59" s="40">
        <f t="shared" si="6"/>
        <v>1.1574912668755599</v>
      </c>
      <c r="L59" s="40">
        <f t="shared" si="6"/>
        <v>1.0417421401880036</v>
      </c>
      <c r="M59" s="40">
        <f t="shared" si="6"/>
        <v>0.94703830926182153</v>
      </c>
      <c r="N59" s="40">
        <f t="shared" si="6"/>
        <v>0.86811845015666966</v>
      </c>
      <c r="O59" s="40">
        <f t="shared" si="6"/>
        <v>0.801340107836926</v>
      </c>
      <c r="P59" s="40">
        <f t="shared" si="6"/>
        <v>0.74410152870571677</v>
      </c>
      <c r="Q59" s="40">
        <f t="shared" si="6"/>
        <v>0.69449476012533584</v>
      </c>
      <c r="R59" s="40">
        <f t="shared" si="6"/>
        <v>0.65108883761750225</v>
      </c>
      <c r="S59" s="40">
        <f t="shared" si="8"/>
        <v>0.61278949422823747</v>
      </c>
      <c r="T59" s="40">
        <f t="shared" si="8"/>
        <v>0.57874563343777996</v>
      </c>
      <c r="U59" s="40">
        <f t="shared" si="8"/>
        <v>0.54828533694105464</v>
      </c>
      <c r="V59" s="40">
        <f t="shared" si="8"/>
        <v>0.5208710700940018</v>
      </c>
    </row>
    <row r="60" spans="2:22" ht="16.5" thickBot="1" x14ac:dyDescent="0.3">
      <c r="B60" s="34">
        <v>1150</v>
      </c>
      <c r="C60" s="40">
        <f t="shared" si="6"/>
        <v>9.964490036580905</v>
      </c>
      <c r="D60" s="40">
        <f t="shared" si="6"/>
        <v>4.9822450182904525</v>
      </c>
      <c r="E60" s="40">
        <f t="shared" si="6"/>
        <v>3.3214966788603015</v>
      </c>
      <c r="F60" s="40">
        <f t="shared" si="6"/>
        <v>2.4911225091452263</v>
      </c>
      <c r="G60" s="40">
        <f t="shared" si="6"/>
        <v>1.9928980073161811</v>
      </c>
      <c r="H60" s="40">
        <f t="shared" si="6"/>
        <v>1.6607483394301508</v>
      </c>
      <c r="I60" s="40">
        <f t="shared" si="6"/>
        <v>1.4234985766544148</v>
      </c>
      <c r="J60" s="40">
        <f t="shared" si="6"/>
        <v>1.2455612545726131</v>
      </c>
      <c r="K60" s="40">
        <f t="shared" si="6"/>
        <v>1.1071655596201004</v>
      </c>
      <c r="L60" s="40">
        <f t="shared" si="6"/>
        <v>0.99644900365809053</v>
      </c>
      <c r="M60" s="40">
        <f t="shared" si="6"/>
        <v>0.90586273059826405</v>
      </c>
      <c r="N60" s="40">
        <f t="shared" si="6"/>
        <v>0.83037416971507538</v>
      </c>
      <c r="O60" s="40">
        <f t="shared" si="6"/>
        <v>0.76649923358314653</v>
      </c>
      <c r="P60" s="40">
        <f t="shared" si="6"/>
        <v>0.71174928832720741</v>
      </c>
      <c r="Q60" s="40">
        <f t="shared" si="6"/>
        <v>0.66429933577206024</v>
      </c>
      <c r="R60" s="40">
        <f t="shared" si="6"/>
        <v>0.62278062728630657</v>
      </c>
      <c r="S60" s="40">
        <f t="shared" si="8"/>
        <v>0.58614647274005316</v>
      </c>
      <c r="T60" s="40">
        <f t="shared" si="8"/>
        <v>0.55358277981005022</v>
      </c>
      <c r="U60" s="40">
        <f t="shared" si="8"/>
        <v>0.52444684403057384</v>
      </c>
      <c r="V60" s="40">
        <f t="shared" si="8"/>
        <v>0.49822450182904526</v>
      </c>
    </row>
    <row r="61" spans="2:22" ht="16.5" thickBot="1" x14ac:dyDescent="0.3">
      <c r="B61" s="34">
        <v>1200</v>
      </c>
      <c r="C61" s="40">
        <f t="shared" si="6"/>
        <v>9.5493029517233659</v>
      </c>
      <c r="D61" s="40">
        <f t="shared" si="6"/>
        <v>4.7746514758616829</v>
      </c>
      <c r="E61" s="40">
        <f t="shared" si="6"/>
        <v>3.1831009839077886</v>
      </c>
      <c r="F61" s="40">
        <f t="shared" si="6"/>
        <v>2.3873257379308415</v>
      </c>
      <c r="G61" s="40">
        <f t="shared" si="6"/>
        <v>1.9098605903446735</v>
      </c>
      <c r="H61" s="40">
        <f t="shared" si="6"/>
        <v>1.5915504919538943</v>
      </c>
      <c r="I61" s="40">
        <f t="shared" si="6"/>
        <v>1.3641861359604808</v>
      </c>
      <c r="J61" s="40">
        <f t="shared" si="6"/>
        <v>1.1936628689654207</v>
      </c>
      <c r="K61" s="40">
        <f t="shared" si="6"/>
        <v>1.0610336613025964</v>
      </c>
      <c r="L61" s="40">
        <f t="shared" si="6"/>
        <v>0.95493029517233674</v>
      </c>
      <c r="M61" s="40">
        <f t="shared" si="6"/>
        <v>0.86811845015666966</v>
      </c>
      <c r="N61" s="40">
        <f t="shared" si="6"/>
        <v>0.79577524597694715</v>
      </c>
      <c r="O61" s="40">
        <f t="shared" si="6"/>
        <v>0.734561765517182</v>
      </c>
      <c r="P61" s="40">
        <f t="shared" si="6"/>
        <v>0.68209306798024039</v>
      </c>
      <c r="Q61" s="40">
        <f t="shared" si="6"/>
        <v>0.63662019678155779</v>
      </c>
      <c r="R61" s="40">
        <f t="shared" si="6"/>
        <v>0.59683143448271037</v>
      </c>
      <c r="S61" s="40">
        <f t="shared" si="8"/>
        <v>0.56172370304255104</v>
      </c>
      <c r="T61" s="40">
        <f t="shared" si="8"/>
        <v>0.53051683065129818</v>
      </c>
      <c r="U61" s="40">
        <f t="shared" si="8"/>
        <v>0.50259489219596676</v>
      </c>
      <c r="V61" s="40">
        <f t="shared" si="8"/>
        <v>0.47746514758616837</v>
      </c>
    </row>
    <row r="62" spans="2:22" ht="16.5" thickBot="1" x14ac:dyDescent="0.3">
      <c r="B62" s="34">
        <v>1250</v>
      </c>
      <c r="C62" s="40">
        <f t="shared" si="6"/>
        <v>9.1673308336544324</v>
      </c>
      <c r="D62" s="40">
        <f t="shared" si="6"/>
        <v>4.5836654168272162</v>
      </c>
      <c r="E62" s="40">
        <f t="shared" si="6"/>
        <v>3.0557769445514777</v>
      </c>
      <c r="F62" s="40">
        <f t="shared" si="6"/>
        <v>2.2918327084136081</v>
      </c>
      <c r="G62" s="40">
        <f t="shared" si="6"/>
        <v>1.8334661667308865</v>
      </c>
      <c r="H62" s="40">
        <f t="shared" si="6"/>
        <v>1.5278884722757389</v>
      </c>
      <c r="I62" s="40">
        <f t="shared" si="6"/>
        <v>1.3096186905220617</v>
      </c>
      <c r="J62" s="40">
        <f t="shared" si="6"/>
        <v>1.145916354206804</v>
      </c>
      <c r="K62" s="40">
        <f t="shared" si="6"/>
        <v>1.0185923148504925</v>
      </c>
      <c r="L62" s="40">
        <f t="shared" si="6"/>
        <v>0.91673308336544324</v>
      </c>
      <c r="M62" s="40">
        <f t="shared" si="6"/>
        <v>0.83339371215040292</v>
      </c>
      <c r="N62" s="40">
        <f t="shared" si="6"/>
        <v>0.76394423613786944</v>
      </c>
      <c r="O62" s="40">
        <f t="shared" si="6"/>
        <v>0.70517929489649467</v>
      </c>
      <c r="P62" s="40">
        <f t="shared" si="6"/>
        <v>0.65480934526103085</v>
      </c>
      <c r="Q62" s="40">
        <f t="shared" si="6"/>
        <v>0.61115538891029553</v>
      </c>
      <c r="R62" s="40">
        <f t="shared" si="6"/>
        <v>0.57295817710340202</v>
      </c>
      <c r="S62" s="40">
        <f t="shared" si="8"/>
        <v>0.53925475492084896</v>
      </c>
      <c r="T62" s="40">
        <f t="shared" si="8"/>
        <v>0.50929615742524625</v>
      </c>
      <c r="U62" s="40">
        <f t="shared" si="8"/>
        <v>0.48249109650812805</v>
      </c>
      <c r="V62" s="40">
        <f t="shared" si="8"/>
        <v>0.45836654168272162</v>
      </c>
    </row>
    <row r="63" spans="2:22" ht="16.5" thickBot="1" x14ac:dyDescent="0.3">
      <c r="B63" s="34">
        <v>1300</v>
      </c>
      <c r="C63" s="40">
        <f t="shared" si="6"/>
        <v>8.8147411862061862</v>
      </c>
      <c r="D63" s="40">
        <f t="shared" si="6"/>
        <v>4.4073705931030931</v>
      </c>
      <c r="E63" s="40">
        <f t="shared" si="6"/>
        <v>2.938247062068728</v>
      </c>
      <c r="F63" s="40">
        <f t="shared" si="6"/>
        <v>2.2036852965515465</v>
      </c>
      <c r="G63" s="40">
        <f t="shared" si="6"/>
        <v>1.7629482372412371</v>
      </c>
      <c r="H63" s="40">
        <f t="shared" si="6"/>
        <v>1.469123531034364</v>
      </c>
      <c r="I63" s="40">
        <f t="shared" si="6"/>
        <v>1.2592487408865978</v>
      </c>
      <c r="J63" s="40">
        <f t="shared" si="6"/>
        <v>1.1018426482757733</v>
      </c>
      <c r="K63" s="40">
        <f t="shared" si="6"/>
        <v>0.97941568735624285</v>
      </c>
      <c r="L63" s="40">
        <f t="shared" si="6"/>
        <v>0.88147411862061853</v>
      </c>
      <c r="M63" s="40">
        <f t="shared" si="6"/>
        <v>0.801340107836926</v>
      </c>
      <c r="N63" s="40">
        <f t="shared" si="6"/>
        <v>0.734561765517182</v>
      </c>
      <c r="O63" s="40">
        <f t="shared" si="6"/>
        <v>0.67805701432355281</v>
      </c>
      <c r="P63" s="40">
        <f t="shared" si="6"/>
        <v>0.62962437044329889</v>
      </c>
      <c r="Q63" s="40">
        <f t="shared" si="6"/>
        <v>0.5876494124137458</v>
      </c>
      <c r="R63" s="40">
        <f t="shared" si="6"/>
        <v>0.55092132413788664</v>
      </c>
      <c r="S63" s="40">
        <f t="shared" si="8"/>
        <v>0.51851418742389321</v>
      </c>
      <c r="T63" s="40">
        <f t="shared" si="8"/>
        <v>0.48970784367812142</v>
      </c>
      <c r="U63" s="40">
        <f t="shared" si="8"/>
        <v>0.46393374664243081</v>
      </c>
      <c r="V63" s="40">
        <f t="shared" si="8"/>
        <v>0.44073705931030926</v>
      </c>
    </row>
    <row r="64" spans="2:22" ht="16.5" thickBot="1" x14ac:dyDescent="0.3">
      <c r="B64" s="34">
        <v>1350</v>
      </c>
      <c r="C64" s="40">
        <f t="shared" si="6"/>
        <v>8.4882692904207708</v>
      </c>
      <c r="D64" s="40">
        <f t="shared" si="6"/>
        <v>4.2441346452103854</v>
      </c>
      <c r="E64" s="40">
        <f t="shared" si="6"/>
        <v>2.8294230968069236</v>
      </c>
      <c r="F64" s="40">
        <f t="shared" si="6"/>
        <v>2.1220673226051927</v>
      </c>
      <c r="G64" s="40">
        <f t="shared" si="6"/>
        <v>1.6976538580841543</v>
      </c>
      <c r="H64" s="40">
        <f t="shared" si="6"/>
        <v>1.4147115484034618</v>
      </c>
      <c r="I64" s="40">
        <f t="shared" si="6"/>
        <v>1.2126098986315386</v>
      </c>
      <c r="J64" s="40">
        <f t="shared" si="6"/>
        <v>1.0610336613025964</v>
      </c>
      <c r="K64" s="40">
        <f t="shared" si="6"/>
        <v>0.94314103226897461</v>
      </c>
      <c r="L64" s="40">
        <f t="shared" si="6"/>
        <v>0.84882692904207713</v>
      </c>
      <c r="M64" s="40">
        <f t="shared" si="6"/>
        <v>0.77166084458370643</v>
      </c>
      <c r="N64" s="40">
        <f t="shared" si="6"/>
        <v>0.7073557742017309</v>
      </c>
      <c r="O64" s="40">
        <f t="shared" si="6"/>
        <v>0.6529437915708286</v>
      </c>
      <c r="P64" s="40">
        <f t="shared" si="6"/>
        <v>0.60630494931576928</v>
      </c>
      <c r="Q64" s="40">
        <f t="shared" si="6"/>
        <v>0.56588461936138479</v>
      </c>
      <c r="R64" s="40">
        <f t="shared" si="6"/>
        <v>0.53051683065129818</v>
      </c>
      <c r="S64" s="40">
        <f t="shared" si="8"/>
        <v>0.49930995826004532</v>
      </c>
      <c r="T64" s="40">
        <f t="shared" si="8"/>
        <v>0.47157051613448731</v>
      </c>
      <c r="U64" s="40">
        <f t="shared" si="8"/>
        <v>0.44675101528530375</v>
      </c>
      <c r="V64" s="40">
        <f t="shared" si="8"/>
        <v>0.42441346452103856</v>
      </c>
    </row>
    <row r="65" spans="2:22" ht="16.5" thickBot="1" x14ac:dyDescent="0.3">
      <c r="B65" s="34">
        <v>1400</v>
      </c>
      <c r="C65" s="40">
        <f t="shared" si="6"/>
        <v>8.1851168157628873</v>
      </c>
      <c r="D65" s="40">
        <f t="shared" si="6"/>
        <v>4.0925584078814436</v>
      </c>
      <c r="E65" s="40">
        <f t="shared" si="6"/>
        <v>2.728372271920962</v>
      </c>
      <c r="F65" s="40">
        <f t="shared" si="6"/>
        <v>2.0462792039407218</v>
      </c>
      <c r="G65" s="40">
        <f t="shared" si="6"/>
        <v>1.6370233631525772</v>
      </c>
      <c r="H65" s="40">
        <f t="shared" si="6"/>
        <v>1.364186135960481</v>
      </c>
      <c r="I65" s="40">
        <f t="shared" si="6"/>
        <v>1.1693024022518408</v>
      </c>
      <c r="J65" s="40">
        <f t="shared" si="6"/>
        <v>1.0231396019703609</v>
      </c>
      <c r="K65" s="40">
        <f t="shared" si="6"/>
        <v>0.90945742397365403</v>
      </c>
      <c r="L65" s="40">
        <f t="shared" si="6"/>
        <v>0.81851168157628862</v>
      </c>
      <c r="M65" s="40">
        <f t="shared" si="6"/>
        <v>0.744101528705717</v>
      </c>
      <c r="N65" s="40">
        <f t="shared" si="6"/>
        <v>0.6820930679802405</v>
      </c>
      <c r="O65" s="40">
        <f t="shared" si="6"/>
        <v>0.629624370443299</v>
      </c>
      <c r="P65" s="40">
        <f t="shared" si="6"/>
        <v>0.58465120112592039</v>
      </c>
      <c r="Q65" s="40">
        <f t="shared" si="6"/>
        <v>0.54567445438419226</v>
      </c>
      <c r="R65" s="40">
        <f t="shared" si="6"/>
        <v>0.51156980098518046</v>
      </c>
      <c r="S65" s="40">
        <f t="shared" si="8"/>
        <v>0.48147745975075795</v>
      </c>
      <c r="T65" s="40">
        <f t="shared" si="8"/>
        <v>0.45472871198682702</v>
      </c>
      <c r="U65" s="40">
        <f t="shared" si="8"/>
        <v>0.43079562188225723</v>
      </c>
      <c r="V65" s="40">
        <f t="shared" si="8"/>
        <v>0.40925584078814431</v>
      </c>
    </row>
    <row r="66" spans="2:22" ht="16.5" thickBot="1" x14ac:dyDescent="0.3">
      <c r="B66" s="34">
        <v>1450</v>
      </c>
      <c r="C66" s="40">
        <f t="shared" si="6"/>
        <v>7.9028714083227865</v>
      </c>
      <c r="D66" s="40">
        <f t="shared" si="6"/>
        <v>3.9514357041613932</v>
      </c>
      <c r="E66" s="40">
        <f t="shared" si="6"/>
        <v>2.6342904694409288</v>
      </c>
      <c r="F66" s="40">
        <f t="shared" si="6"/>
        <v>1.9757178520806966</v>
      </c>
      <c r="G66" s="40">
        <f t="shared" si="6"/>
        <v>1.5805742816645572</v>
      </c>
      <c r="H66" s="40">
        <f t="shared" si="6"/>
        <v>1.3171452347204644</v>
      </c>
      <c r="I66" s="40">
        <f t="shared" si="6"/>
        <v>1.1289816297603978</v>
      </c>
      <c r="J66" s="40">
        <f t="shared" si="6"/>
        <v>0.98785892604034831</v>
      </c>
      <c r="K66" s="40">
        <f t="shared" si="6"/>
        <v>0.87809682314697624</v>
      </c>
      <c r="L66" s="40">
        <f t="shared" si="6"/>
        <v>0.79028714083227858</v>
      </c>
      <c r="M66" s="40">
        <f t="shared" si="6"/>
        <v>0.71844285530207141</v>
      </c>
      <c r="N66" s="40">
        <f t="shared" si="6"/>
        <v>0.6585726173602322</v>
      </c>
      <c r="O66" s="40">
        <f t="shared" si="6"/>
        <v>0.60791318525559901</v>
      </c>
      <c r="P66" s="40">
        <f t="shared" si="6"/>
        <v>0.56449081488019892</v>
      </c>
      <c r="Q66" s="40">
        <f t="shared" si="6"/>
        <v>0.52685809388818572</v>
      </c>
      <c r="R66" s="40">
        <f t="shared" si="6"/>
        <v>0.49392946302017415</v>
      </c>
      <c r="S66" s="40">
        <f t="shared" si="8"/>
        <v>0.4648747887248697</v>
      </c>
      <c r="T66" s="40">
        <f t="shared" si="8"/>
        <v>0.43904841157348812</v>
      </c>
      <c r="U66" s="40">
        <f t="shared" si="8"/>
        <v>0.41594060043804137</v>
      </c>
      <c r="V66" s="40">
        <f t="shared" si="8"/>
        <v>0.39514357041613929</v>
      </c>
    </row>
    <row r="67" spans="2:22" ht="16.5" thickBot="1" x14ac:dyDescent="0.3">
      <c r="B67" s="34">
        <v>1500</v>
      </c>
      <c r="C67" s="40">
        <f t="shared" si="6"/>
        <v>7.6394423613786939</v>
      </c>
      <c r="D67" s="40">
        <f t="shared" si="6"/>
        <v>3.819721180689347</v>
      </c>
      <c r="E67" s="40">
        <f t="shared" si="6"/>
        <v>2.5464807871262312</v>
      </c>
      <c r="F67" s="40">
        <f t="shared" si="6"/>
        <v>1.9098605903446735</v>
      </c>
      <c r="G67" s="40">
        <f t="shared" si="6"/>
        <v>1.5278884722757389</v>
      </c>
      <c r="H67" s="40">
        <f t="shared" si="6"/>
        <v>1.2732403935631156</v>
      </c>
      <c r="I67" s="40">
        <f t="shared" si="6"/>
        <v>1.0913489087683845</v>
      </c>
      <c r="J67" s="40">
        <f t="shared" si="6"/>
        <v>0.95493029517233674</v>
      </c>
      <c r="K67" s="40">
        <f t="shared" si="6"/>
        <v>0.84882692904207713</v>
      </c>
      <c r="L67" s="40">
        <f t="shared" si="6"/>
        <v>0.76394423613786944</v>
      </c>
      <c r="M67" s="40">
        <f t="shared" si="6"/>
        <v>0.69449476012533584</v>
      </c>
      <c r="N67" s="40">
        <f t="shared" si="6"/>
        <v>0.63662019678155779</v>
      </c>
      <c r="O67" s="40">
        <f t="shared" si="6"/>
        <v>0.5876494124137458</v>
      </c>
      <c r="P67" s="40">
        <f t="shared" si="6"/>
        <v>0.54567445438419226</v>
      </c>
      <c r="Q67" s="40">
        <f t="shared" si="6"/>
        <v>0.50929615742524625</v>
      </c>
      <c r="R67" s="40">
        <f t="shared" si="6"/>
        <v>0.47746514758616837</v>
      </c>
      <c r="S67" s="40">
        <f t="shared" si="8"/>
        <v>0.44937896243404074</v>
      </c>
      <c r="T67" s="40">
        <f t="shared" si="8"/>
        <v>0.42441346452103856</v>
      </c>
      <c r="U67" s="40">
        <f t="shared" si="8"/>
        <v>0.40207591375677332</v>
      </c>
      <c r="V67" s="40">
        <f t="shared" si="8"/>
        <v>0.38197211806893472</v>
      </c>
    </row>
    <row r="68" spans="2:22" ht="16.5" thickBot="1" x14ac:dyDescent="0.3">
      <c r="B68" s="34">
        <v>1550</v>
      </c>
      <c r="C68" s="40">
        <f t="shared" si="6"/>
        <v>7.393008736818091</v>
      </c>
      <c r="D68" s="40">
        <f t="shared" si="6"/>
        <v>3.6965043684090455</v>
      </c>
      <c r="E68" s="40">
        <f t="shared" ref="E68:R68" si="9">IF($X$40=1,(((45-ACOS(SQRT((5+$X$39)/10))*180/PI())/(E$38*10^(-2)*$B68)*10^3 - ((45-ACOS(SQRT(5/10))*180/PI())/(E$38*10^(-2)*$B68)*10^3))/$X$38)*100,(((45-ACOS(SQRT((5+$X$39)/10))*180/PI())/(E$38*10^(-2)*$B68)*10^3 - ((45-ACOS(SQRT(5/10))*180/PI())/(E$38*10^(-2)*$B68)*10^3))))</f>
        <v>2.46433624560603</v>
      </c>
      <c r="F68" s="40">
        <f t="shared" si="9"/>
        <v>1.8482521842045228</v>
      </c>
      <c r="G68" s="40">
        <f t="shared" si="9"/>
        <v>1.4786017473636179</v>
      </c>
      <c r="H68" s="40">
        <f t="shared" si="9"/>
        <v>1.232168122803015</v>
      </c>
      <c r="I68" s="40">
        <f t="shared" si="9"/>
        <v>1.0561441052597271</v>
      </c>
      <c r="J68" s="40">
        <f t="shared" si="9"/>
        <v>0.92412609210226138</v>
      </c>
      <c r="K68" s="40">
        <f t="shared" si="9"/>
        <v>0.82144541520200998</v>
      </c>
      <c r="L68" s="40">
        <f t="shared" si="9"/>
        <v>0.73930087368180897</v>
      </c>
      <c r="M68" s="40">
        <f t="shared" si="9"/>
        <v>0.67209170334709911</v>
      </c>
      <c r="N68" s="40">
        <f t="shared" si="9"/>
        <v>0.61608406140150751</v>
      </c>
      <c r="O68" s="40">
        <f t="shared" si="9"/>
        <v>0.56869297975523769</v>
      </c>
      <c r="P68" s="40">
        <f t="shared" si="9"/>
        <v>0.52807205262986356</v>
      </c>
      <c r="Q68" s="40">
        <f t="shared" si="9"/>
        <v>0.49286724912120605</v>
      </c>
      <c r="R68" s="40">
        <f t="shared" si="9"/>
        <v>0.46206304605113069</v>
      </c>
      <c r="S68" s="40">
        <f t="shared" si="8"/>
        <v>0.43488286687165234</v>
      </c>
      <c r="T68" s="40">
        <f t="shared" si="8"/>
        <v>0.41072270760100499</v>
      </c>
      <c r="U68" s="40">
        <f t="shared" si="8"/>
        <v>0.38910572299042584</v>
      </c>
      <c r="V68" s="40">
        <f t="shared" si="8"/>
        <v>0.36965043684090448</v>
      </c>
    </row>
    <row r="69" spans="2:22" ht="16.5" thickBot="1" x14ac:dyDescent="0.3">
      <c r="B69" s="34">
        <v>1600</v>
      </c>
      <c r="C69" s="40">
        <f t="shared" ref="C69:R84" si="10">IF($X$40=1,(((45-ACOS(SQRT((5+$X$39)/10))*180/PI())/(C$38*10^(-2)*$B69)*10^3 - ((45-ACOS(SQRT(5/10))*180/PI())/(C$38*10^(-2)*$B69)*10^3))/$X$38)*100,(((45-ACOS(SQRT((5+$X$39)/10))*180/PI())/(C$38*10^(-2)*$B69)*10^3 - ((45-ACOS(SQRT(5/10))*180/PI())/(C$38*10^(-2)*$B69)*10^3))))</f>
        <v>7.1619772137925253</v>
      </c>
      <c r="D69" s="40">
        <f t="shared" si="10"/>
        <v>3.5809886068962626</v>
      </c>
      <c r="E69" s="40">
        <f t="shared" si="10"/>
        <v>2.3873257379308415</v>
      </c>
      <c r="F69" s="40">
        <f t="shared" si="10"/>
        <v>1.7904943034481313</v>
      </c>
      <c r="G69" s="40">
        <f t="shared" si="10"/>
        <v>1.4323954427585051</v>
      </c>
      <c r="H69" s="40">
        <f t="shared" si="10"/>
        <v>1.1936628689654207</v>
      </c>
      <c r="I69" s="40">
        <f t="shared" si="10"/>
        <v>1.0231396019703607</v>
      </c>
      <c r="J69" s="40">
        <f t="shared" si="10"/>
        <v>0.89524715172406566</v>
      </c>
      <c r="K69" s="40">
        <f t="shared" si="10"/>
        <v>0.79577524597694715</v>
      </c>
      <c r="L69" s="40">
        <f t="shared" si="10"/>
        <v>0.71619772137925253</v>
      </c>
      <c r="M69" s="40">
        <f t="shared" si="10"/>
        <v>0.65108883761750225</v>
      </c>
      <c r="N69" s="40">
        <f t="shared" si="10"/>
        <v>0.59683143448271037</v>
      </c>
      <c r="O69" s="40">
        <f t="shared" si="10"/>
        <v>0.55092132413788664</v>
      </c>
      <c r="P69" s="40">
        <f t="shared" si="10"/>
        <v>0.51156980098518035</v>
      </c>
      <c r="Q69" s="40">
        <f t="shared" si="10"/>
        <v>0.47746514758616837</v>
      </c>
      <c r="R69" s="40">
        <f t="shared" si="10"/>
        <v>0.44762357586203283</v>
      </c>
      <c r="S69" s="40">
        <f t="shared" si="8"/>
        <v>0.42129277728191328</v>
      </c>
      <c r="T69" s="40">
        <f t="shared" si="8"/>
        <v>0.39788762298847358</v>
      </c>
      <c r="U69" s="40">
        <f t="shared" si="8"/>
        <v>0.37694616914697504</v>
      </c>
      <c r="V69" s="40">
        <f t="shared" si="8"/>
        <v>0.35809886068962626</v>
      </c>
    </row>
    <row r="70" spans="2:22" ht="16.5" thickBot="1" x14ac:dyDescent="0.3">
      <c r="B70" s="34">
        <v>1650</v>
      </c>
      <c r="C70" s="40">
        <f t="shared" si="10"/>
        <v>6.9449476012533573</v>
      </c>
      <c r="D70" s="40">
        <f t="shared" si="10"/>
        <v>3.4724738006266787</v>
      </c>
      <c r="E70" s="40">
        <f t="shared" si="10"/>
        <v>2.3149825337511198</v>
      </c>
      <c r="F70" s="40">
        <f t="shared" si="10"/>
        <v>1.7362369003133393</v>
      </c>
      <c r="G70" s="40">
        <f t="shared" si="10"/>
        <v>1.3889895202506717</v>
      </c>
      <c r="H70" s="40">
        <f t="shared" si="10"/>
        <v>1.1574912668755599</v>
      </c>
      <c r="I70" s="40">
        <f t="shared" si="10"/>
        <v>0.99213537160762255</v>
      </c>
      <c r="J70" s="40">
        <f t="shared" si="10"/>
        <v>0.86811845015666966</v>
      </c>
      <c r="K70" s="40">
        <f t="shared" si="10"/>
        <v>0.77166084458370643</v>
      </c>
      <c r="L70" s="40">
        <f t="shared" si="10"/>
        <v>0.69449476012533584</v>
      </c>
      <c r="M70" s="40">
        <f t="shared" si="10"/>
        <v>0.63135887284121439</v>
      </c>
      <c r="N70" s="40">
        <f t="shared" si="10"/>
        <v>0.57874563343777996</v>
      </c>
      <c r="O70" s="40">
        <f t="shared" si="10"/>
        <v>0.53422673855795055</v>
      </c>
      <c r="P70" s="40">
        <f t="shared" si="10"/>
        <v>0.49606768580381128</v>
      </c>
      <c r="Q70" s="40">
        <f t="shared" si="10"/>
        <v>0.46299650675022386</v>
      </c>
      <c r="R70" s="40">
        <f t="shared" si="10"/>
        <v>0.43405922507833483</v>
      </c>
      <c r="S70" s="40">
        <f t="shared" si="8"/>
        <v>0.40852632948549161</v>
      </c>
      <c r="T70" s="40">
        <f t="shared" si="8"/>
        <v>0.38583042229185321</v>
      </c>
      <c r="U70" s="40">
        <f t="shared" si="8"/>
        <v>0.36552355796070302</v>
      </c>
      <c r="V70" s="40">
        <f t="shared" si="8"/>
        <v>0.34724738006266792</v>
      </c>
    </row>
    <row r="71" spans="2:22" ht="16.5" thickBot="1" x14ac:dyDescent="0.3">
      <c r="B71" s="34">
        <v>1700</v>
      </c>
      <c r="C71" s="40">
        <f t="shared" si="10"/>
        <v>6.7406844365106124</v>
      </c>
      <c r="D71" s="40">
        <f t="shared" si="10"/>
        <v>3.3703422182553062</v>
      </c>
      <c r="E71" s="40">
        <f t="shared" si="10"/>
        <v>2.2468948121702041</v>
      </c>
      <c r="F71" s="40">
        <f t="shared" si="10"/>
        <v>1.6851711091276531</v>
      </c>
      <c r="G71" s="40">
        <f t="shared" si="10"/>
        <v>1.3481368873021224</v>
      </c>
      <c r="H71" s="40">
        <f t="shared" si="10"/>
        <v>1.1234474060851021</v>
      </c>
      <c r="I71" s="40">
        <f t="shared" si="10"/>
        <v>0.9629549195015159</v>
      </c>
      <c r="J71" s="40">
        <f t="shared" si="10"/>
        <v>0.84258555456382656</v>
      </c>
      <c r="K71" s="40">
        <f t="shared" si="10"/>
        <v>0.74896493739006798</v>
      </c>
      <c r="L71" s="40">
        <f t="shared" si="10"/>
        <v>0.67406844365106122</v>
      </c>
      <c r="M71" s="40">
        <f t="shared" si="10"/>
        <v>0.61278949422823747</v>
      </c>
      <c r="N71" s="40">
        <f t="shared" si="10"/>
        <v>0.56172370304255104</v>
      </c>
      <c r="O71" s="40">
        <f t="shared" si="10"/>
        <v>0.51851418742389321</v>
      </c>
      <c r="P71" s="40">
        <f t="shared" si="10"/>
        <v>0.48147745975075795</v>
      </c>
      <c r="Q71" s="40">
        <f t="shared" si="10"/>
        <v>0.4493789624340408</v>
      </c>
      <c r="R71" s="40">
        <f t="shared" si="10"/>
        <v>0.42129277728191328</v>
      </c>
      <c r="S71" s="40">
        <f t="shared" si="8"/>
        <v>0.39651084920650659</v>
      </c>
      <c r="T71" s="40">
        <f t="shared" si="8"/>
        <v>0.37448246869503399</v>
      </c>
      <c r="U71" s="40">
        <f t="shared" si="8"/>
        <v>0.35477286507950584</v>
      </c>
      <c r="V71" s="40">
        <f t="shared" si="8"/>
        <v>0.33703422182553061</v>
      </c>
    </row>
    <row r="72" spans="2:22" ht="16.5" thickBot="1" x14ac:dyDescent="0.3">
      <c r="B72" s="34">
        <v>1750</v>
      </c>
      <c r="C72" s="40">
        <f t="shared" si="10"/>
        <v>6.548093452610309</v>
      </c>
      <c r="D72" s="40">
        <f t="shared" si="10"/>
        <v>3.2740467263051545</v>
      </c>
      <c r="E72" s="40">
        <f t="shared" si="10"/>
        <v>2.1826978175367691</v>
      </c>
      <c r="F72" s="40">
        <f t="shared" si="10"/>
        <v>1.6370233631525772</v>
      </c>
      <c r="G72" s="40">
        <f t="shared" si="10"/>
        <v>1.3096186905220619</v>
      </c>
      <c r="H72" s="40">
        <f t="shared" si="10"/>
        <v>1.0913489087683845</v>
      </c>
      <c r="I72" s="40">
        <f t="shared" si="10"/>
        <v>0.93544192180147256</v>
      </c>
      <c r="J72" s="40">
        <f t="shared" si="10"/>
        <v>0.81851168157628862</v>
      </c>
      <c r="K72" s="40">
        <f t="shared" si="10"/>
        <v>0.7275659391789232</v>
      </c>
      <c r="L72" s="40">
        <f t="shared" si="10"/>
        <v>0.65480934526103096</v>
      </c>
      <c r="M72" s="40">
        <f t="shared" si="10"/>
        <v>0.59528122296457353</v>
      </c>
      <c r="N72" s="40">
        <f t="shared" si="10"/>
        <v>0.54567445438419226</v>
      </c>
      <c r="O72" s="40">
        <f t="shared" si="10"/>
        <v>0.50369949635463906</v>
      </c>
      <c r="P72" s="40">
        <f t="shared" si="10"/>
        <v>0.46772096090073628</v>
      </c>
      <c r="Q72" s="40">
        <f t="shared" si="10"/>
        <v>0.43653956350735396</v>
      </c>
      <c r="R72" s="40">
        <f t="shared" si="10"/>
        <v>0.40925584078814431</v>
      </c>
      <c r="S72" s="40">
        <f t="shared" si="8"/>
        <v>0.38518196780060637</v>
      </c>
      <c r="T72" s="40">
        <f t="shared" si="8"/>
        <v>0.3637829695894616</v>
      </c>
      <c r="U72" s="40">
        <f t="shared" si="8"/>
        <v>0.34463649750580572</v>
      </c>
      <c r="V72" s="40">
        <f t="shared" si="8"/>
        <v>0.32740467263051548</v>
      </c>
    </row>
    <row r="73" spans="2:22" ht="16.5" thickBot="1" x14ac:dyDescent="0.3">
      <c r="B73" s="34">
        <v>1800</v>
      </c>
      <c r="C73" s="40">
        <f t="shared" si="10"/>
        <v>6.3662019678155772</v>
      </c>
      <c r="D73" s="40">
        <f t="shared" si="10"/>
        <v>3.1831009839077886</v>
      </c>
      <c r="E73" s="40">
        <f t="shared" si="10"/>
        <v>2.1220673226051927</v>
      </c>
      <c r="F73" s="40">
        <f t="shared" si="10"/>
        <v>1.5915504919538943</v>
      </c>
      <c r="G73" s="40">
        <f t="shared" si="10"/>
        <v>1.2732403935631156</v>
      </c>
      <c r="H73" s="40">
        <f t="shared" si="10"/>
        <v>1.0610336613025964</v>
      </c>
      <c r="I73" s="40">
        <f t="shared" si="10"/>
        <v>0.90945742397365392</v>
      </c>
      <c r="J73" s="40">
        <f t="shared" si="10"/>
        <v>0.79577524597694715</v>
      </c>
      <c r="K73" s="40">
        <f t="shared" si="10"/>
        <v>0.7073557742017309</v>
      </c>
      <c r="L73" s="40">
        <f t="shared" si="10"/>
        <v>0.63662019678155779</v>
      </c>
      <c r="M73" s="40">
        <f t="shared" si="10"/>
        <v>0.57874563343777996</v>
      </c>
      <c r="N73" s="40">
        <f t="shared" si="10"/>
        <v>0.53051683065129818</v>
      </c>
      <c r="O73" s="40">
        <f t="shared" si="10"/>
        <v>0.48970784367812142</v>
      </c>
      <c r="P73" s="40">
        <f t="shared" si="10"/>
        <v>0.45472871198682696</v>
      </c>
      <c r="Q73" s="40">
        <f t="shared" si="10"/>
        <v>0.42441346452103856</v>
      </c>
      <c r="R73" s="40">
        <f t="shared" si="10"/>
        <v>0.39788762298847358</v>
      </c>
      <c r="S73" s="40">
        <f t="shared" si="8"/>
        <v>0.37448246869503399</v>
      </c>
      <c r="T73" s="40">
        <f t="shared" si="8"/>
        <v>0.35367788710086545</v>
      </c>
      <c r="U73" s="40">
        <f t="shared" si="8"/>
        <v>0.3350632614639778</v>
      </c>
      <c r="V73" s="40">
        <f t="shared" si="8"/>
        <v>0.3183100983907789</v>
      </c>
    </row>
    <row r="74" spans="2:22" ht="16.5" thickBot="1" x14ac:dyDescent="0.3">
      <c r="B74" s="34">
        <v>1850</v>
      </c>
      <c r="C74" s="40">
        <f t="shared" si="10"/>
        <v>6.1941424551719138</v>
      </c>
      <c r="D74" s="40">
        <f t="shared" si="10"/>
        <v>3.0970712275859569</v>
      </c>
      <c r="E74" s="40">
        <f t="shared" si="10"/>
        <v>2.0647141517239711</v>
      </c>
      <c r="F74" s="40">
        <f t="shared" si="10"/>
        <v>1.5485356137929784</v>
      </c>
      <c r="G74" s="40">
        <f t="shared" si="10"/>
        <v>1.2388284910343828</v>
      </c>
      <c r="H74" s="40">
        <f t="shared" si="10"/>
        <v>1.0323570758619856</v>
      </c>
      <c r="I74" s="40">
        <f t="shared" si="10"/>
        <v>0.88487749359598777</v>
      </c>
      <c r="J74" s="40">
        <f t="shared" si="10"/>
        <v>0.77426780689648922</v>
      </c>
      <c r="K74" s="40">
        <f t="shared" si="10"/>
        <v>0.68823805057465703</v>
      </c>
      <c r="L74" s="40">
        <f t="shared" si="10"/>
        <v>0.61941424551719138</v>
      </c>
      <c r="M74" s="40">
        <f t="shared" si="10"/>
        <v>0.563103859561083</v>
      </c>
      <c r="N74" s="40">
        <f t="shared" si="10"/>
        <v>0.51617853793099278</v>
      </c>
      <c r="O74" s="40">
        <f t="shared" si="10"/>
        <v>0.47647249655168566</v>
      </c>
      <c r="P74" s="40">
        <f t="shared" si="10"/>
        <v>0.44243874679799389</v>
      </c>
      <c r="Q74" s="40">
        <f t="shared" si="10"/>
        <v>0.41294283034479423</v>
      </c>
      <c r="R74" s="40">
        <f t="shared" si="10"/>
        <v>0.38713390344824461</v>
      </c>
      <c r="S74" s="40">
        <f t="shared" si="8"/>
        <v>0.36436132089246553</v>
      </c>
      <c r="T74" s="40">
        <f t="shared" si="8"/>
        <v>0.34411902528732852</v>
      </c>
      <c r="U74" s="40">
        <f t="shared" si="8"/>
        <v>0.32600749764062703</v>
      </c>
      <c r="V74" s="40">
        <f t="shared" si="8"/>
        <v>0.30970712275859569</v>
      </c>
    </row>
    <row r="75" spans="2:22" ht="16.5" thickBot="1" x14ac:dyDescent="0.3">
      <c r="B75" s="34">
        <v>1900</v>
      </c>
      <c r="C75" s="40">
        <f t="shared" si="10"/>
        <v>6.0311387063516007</v>
      </c>
      <c r="D75" s="40">
        <f t="shared" si="10"/>
        <v>3.0155693531758003</v>
      </c>
      <c r="E75" s="40">
        <f t="shared" si="10"/>
        <v>2.010379568783867</v>
      </c>
      <c r="F75" s="40">
        <f t="shared" si="10"/>
        <v>1.5077846765879002</v>
      </c>
      <c r="G75" s="40">
        <f t="shared" si="10"/>
        <v>1.2062277412703202</v>
      </c>
      <c r="H75" s="40">
        <f t="shared" si="10"/>
        <v>1.0051897843919335</v>
      </c>
      <c r="I75" s="40">
        <f t="shared" si="10"/>
        <v>0.86159124376451446</v>
      </c>
      <c r="J75" s="40">
        <f t="shared" si="10"/>
        <v>0.75389233829395008</v>
      </c>
      <c r="K75" s="40">
        <f t="shared" si="10"/>
        <v>0.6701265229279556</v>
      </c>
      <c r="L75" s="40">
        <f t="shared" si="10"/>
        <v>0.60311387063516009</v>
      </c>
      <c r="M75" s="40">
        <f t="shared" si="10"/>
        <v>0.54828533694105464</v>
      </c>
      <c r="N75" s="40">
        <f t="shared" si="10"/>
        <v>0.50259489219596676</v>
      </c>
      <c r="O75" s="40">
        <f t="shared" si="10"/>
        <v>0.46393374664243081</v>
      </c>
      <c r="P75" s="40">
        <f t="shared" si="10"/>
        <v>0.43079562188225723</v>
      </c>
      <c r="Q75" s="40">
        <f t="shared" si="10"/>
        <v>0.40207591375677332</v>
      </c>
      <c r="R75" s="40">
        <f t="shared" si="10"/>
        <v>0.37694616914697504</v>
      </c>
      <c r="S75" s="40">
        <f t="shared" si="8"/>
        <v>0.35477286507950584</v>
      </c>
      <c r="T75" s="40">
        <f t="shared" si="8"/>
        <v>0.3350632614639778</v>
      </c>
      <c r="U75" s="40">
        <f t="shared" si="8"/>
        <v>0.31742835296587374</v>
      </c>
      <c r="V75" s="40">
        <f t="shared" si="8"/>
        <v>0.30155693531758004</v>
      </c>
    </row>
    <row r="76" spans="2:22" ht="16.5" thickBot="1" x14ac:dyDescent="0.3">
      <c r="B76" s="34">
        <v>1950</v>
      </c>
      <c r="C76" s="40">
        <f t="shared" si="10"/>
        <v>5.876494124137456</v>
      </c>
      <c r="D76" s="40">
        <f t="shared" si="10"/>
        <v>2.938247062068728</v>
      </c>
      <c r="E76" s="40">
        <f t="shared" si="10"/>
        <v>1.9588313747124857</v>
      </c>
      <c r="F76" s="40">
        <f t="shared" si="10"/>
        <v>1.469123531034364</v>
      </c>
      <c r="G76" s="40">
        <f t="shared" si="10"/>
        <v>1.1752988248274916</v>
      </c>
      <c r="H76" s="40">
        <f t="shared" si="10"/>
        <v>0.97941568735624285</v>
      </c>
      <c r="I76" s="40">
        <f t="shared" si="10"/>
        <v>0.83949916059106522</v>
      </c>
      <c r="J76" s="40">
        <f t="shared" si="10"/>
        <v>0.734561765517182</v>
      </c>
      <c r="K76" s="40">
        <f t="shared" si="10"/>
        <v>0.6529437915708286</v>
      </c>
      <c r="L76" s="40">
        <f t="shared" si="10"/>
        <v>0.5876494124137458</v>
      </c>
      <c r="M76" s="40">
        <f t="shared" si="10"/>
        <v>0.53422673855795055</v>
      </c>
      <c r="N76" s="40">
        <f t="shared" si="10"/>
        <v>0.48970784367812142</v>
      </c>
      <c r="O76" s="40">
        <f t="shared" si="10"/>
        <v>0.45203800954903517</v>
      </c>
      <c r="P76" s="40">
        <f t="shared" si="10"/>
        <v>0.41974958029553261</v>
      </c>
      <c r="Q76" s="40">
        <f t="shared" si="10"/>
        <v>0.39176627494249716</v>
      </c>
      <c r="R76" s="40">
        <f t="shared" si="10"/>
        <v>0.367280882758591</v>
      </c>
      <c r="S76" s="40">
        <f t="shared" si="8"/>
        <v>0.3456761249492622</v>
      </c>
      <c r="T76" s="40">
        <f t="shared" si="8"/>
        <v>0.3264718957854143</v>
      </c>
      <c r="U76" s="40">
        <f t="shared" si="8"/>
        <v>0.30928916442828719</v>
      </c>
      <c r="V76" s="40">
        <f t="shared" si="8"/>
        <v>0.2938247062068729</v>
      </c>
    </row>
    <row r="77" spans="2:22" ht="16.5" thickBot="1" x14ac:dyDescent="0.3">
      <c r="B77" s="34">
        <v>2000</v>
      </c>
      <c r="C77" s="40">
        <f t="shared" si="10"/>
        <v>5.7295817710340202</v>
      </c>
      <c r="D77" s="40">
        <f t="shared" si="10"/>
        <v>2.8647908855170101</v>
      </c>
      <c r="E77" s="40">
        <f t="shared" si="10"/>
        <v>1.9098605903446735</v>
      </c>
      <c r="F77" s="40">
        <f t="shared" si="10"/>
        <v>1.4323954427585051</v>
      </c>
      <c r="G77" s="40">
        <f t="shared" si="10"/>
        <v>1.145916354206804</v>
      </c>
      <c r="H77" s="40">
        <f t="shared" si="10"/>
        <v>0.95493029517233674</v>
      </c>
      <c r="I77" s="40">
        <f t="shared" si="10"/>
        <v>0.81851168157628862</v>
      </c>
      <c r="J77" s="40">
        <f t="shared" si="10"/>
        <v>0.71619772137925253</v>
      </c>
      <c r="K77" s="40">
        <f t="shared" si="10"/>
        <v>0.63662019678155779</v>
      </c>
      <c r="L77" s="40">
        <f t="shared" si="10"/>
        <v>0.57295817710340202</v>
      </c>
      <c r="M77" s="40">
        <f t="shared" si="10"/>
        <v>0.5208710700940018</v>
      </c>
      <c r="N77" s="40">
        <f t="shared" si="10"/>
        <v>0.47746514758616837</v>
      </c>
      <c r="O77" s="40">
        <f t="shared" si="10"/>
        <v>0.44073705931030926</v>
      </c>
      <c r="P77" s="40">
        <f t="shared" si="10"/>
        <v>0.40925584078814431</v>
      </c>
      <c r="Q77" s="40">
        <f t="shared" si="10"/>
        <v>0.38197211806893472</v>
      </c>
      <c r="R77" s="40">
        <f t="shared" si="10"/>
        <v>0.35809886068962626</v>
      </c>
      <c r="S77" s="40">
        <f t="shared" si="8"/>
        <v>0.33703422182553061</v>
      </c>
      <c r="T77" s="40">
        <f t="shared" si="8"/>
        <v>0.3183100983907789</v>
      </c>
      <c r="U77" s="40">
        <f t="shared" si="8"/>
        <v>0.30155693531758004</v>
      </c>
      <c r="V77" s="40">
        <f t="shared" si="8"/>
        <v>0.28647908855170101</v>
      </c>
    </row>
    <row r="78" spans="2:22" ht="16.5" thickBot="1" x14ac:dyDescent="0.3">
      <c r="B78" s="34">
        <v>2050</v>
      </c>
      <c r="C78" s="40">
        <f t="shared" si="10"/>
        <v>5.5898358741795322</v>
      </c>
      <c r="D78" s="40">
        <f t="shared" si="10"/>
        <v>2.7949179370897661</v>
      </c>
      <c r="E78" s="40">
        <f t="shared" si="10"/>
        <v>1.8632786247265107</v>
      </c>
      <c r="F78" s="40">
        <f t="shared" si="10"/>
        <v>1.3974589685448831</v>
      </c>
      <c r="G78" s="40">
        <f t="shared" si="10"/>
        <v>1.1179671748359066</v>
      </c>
      <c r="H78" s="40">
        <f t="shared" si="10"/>
        <v>0.93163931236325537</v>
      </c>
      <c r="I78" s="40">
        <f t="shared" si="10"/>
        <v>0.79854798202564747</v>
      </c>
      <c r="J78" s="40">
        <f t="shared" si="10"/>
        <v>0.69872948427244153</v>
      </c>
      <c r="K78" s="40">
        <f t="shared" si="10"/>
        <v>0.62109287490883691</v>
      </c>
      <c r="L78" s="40">
        <f t="shared" si="10"/>
        <v>0.55898358741795329</v>
      </c>
      <c r="M78" s="40">
        <f t="shared" si="10"/>
        <v>0.50816689765268463</v>
      </c>
      <c r="N78" s="40">
        <f t="shared" si="10"/>
        <v>0.46581965618162768</v>
      </c>
      <c r="O78" s="40">
        <f t="shared" si="10"/>
        <v>0.42998737493688705</v>
      </c>
      <c r="P78" s="40">
        <f t="shared" si="10"/>
        <v>0.39927399101282374</v>
      </c>
      <c r="Q78" s="40">
        <f t="shared" si="10"/>
        <v>0.37265572494530208</v>
      </c>
      <c r="R78" s="40">
        <f t="shared" si="10"/>
        <v>0.34936474213622076</v>
      </c>
      <c r="S78" s="40">
        <f t="shared" si="8"/>
        <v>0.32881387495173714</v>
      </c>
      <c r="T78" s="40">
        <f t="shared" si="8"/>
        <v>0.31054643745441846</v>
      </c>
      <c r="U78" s="40">
        <f t="shared" si="8"/>
        <v>0.29420188811471221</v>
      </c>
      <c r="V78" s="40">
        <f t="shared" si="8"/>
        <v>0.27949179370897664</v>
      </c>
    </row>
    <row r="79" spans="2:22" ht="16.5" thickBot="1" x14ac:dyDescent="0.3">
      <c r="B79" s="34">
        <v>2100</v>
      </c>
      <c r="C79" s="40">
        <f t="shared" si="10"/>
        <v>5.456744543841924</v>
      </c>
      <c r="D79" s="40">
        <f t="shared" si="10"/>
        <v>2.728372271920962</v>
      </c>
      <c r="E79" s="40">
        <f t="shared" si="10"/>
        <v>1.8189148479473081</v>
      </c>
      <c r="F79" s="40">
        <f t="shared" si="10"/>
        <v>1.364186135960481</v>
      </c>
      <c r="G79" s="40">
        <f t="shared" si="10"/>
        <v>1.0913489087683845</v>
      </c>
      <c r="H79" s="40">
        <f t="shared" si="10"/>
        <v>0.90945742397365403</v>
      </c>
      <c r="I79" s="40">
        <f t="shared" si="10"/>
        <v>0.7795349348345606</v>
      </c>
      <c r="J79" s="40">
        <f t="shared" si="10"/>
        <v>0.6820930679802405</v>
      </c>
      <c r="K79" s="40">
        <f t="shared" si="10"/>
        <v>0.60630494931576939</v>
      </c>
      <c r="L79" s="40">
        <f t="shared" si="10"/>
        <v>0.54567445438419226</v>
      </c>
      <c r="M79" s="40">
        <f t="shared" si="10"/>
        <v>0.49606768580381128</v>
      </c>
      <c r="N79" s="40">
        <f t="shared" si="10"/>
        <v>0.45472871198682702</v>
      </c>
      <c r="O79" s="40">
        <f t="shared" si="10"/>
        <v>0.41974958029553261</v>
      </c>
      <c r="P79" s="40">
        <f t="shared" si="10"/>
        <v>0.3897674674172803</v>
      </c>
      <c r="Q79" s="40">
        <f t="shared" si="10"/>
        <v>0.3637829695894616</v>
      </c>
      <c r="R79" s="40">
        <f t="shared" si="10"/>
        <v>0.34104653399012025</v>
      </c>
      <c r="S79" s="40">
        <f t="shared" si="8"/>
        <v>0.32098497316717201</v>
      </c>
      <c r="T79" s="40">
        <f t="shared" si="8"/>
        <v>0.3031524746578847</v>
      </c>
      <c r="U79" s="40">
        <f t="shared" si="8"/>
        <v>0.28719708125483806</v>
      </c>
      <c r="V79" s="40">
        <f t="shared" si="8"/>
        <v>0.27283722719209613</v>
      </c>
    </row>
    <row r="80" spans="2:22" ht="16.5" thickBot="1" x14ac:dyDescent="0.3">
      <c r="B80" s="34">
        <v>2150</v>
      </c>
      <c r="C80" s="40">
        <f t="shared" si="10"/>
        <v>5.329843507938623</v>
      </c>
      <c r="D80" s="40">
        <f t="shared" si="10"/>
        <v>2.6649217539693115</v>
      </c>
      <c r="E80" s="40">
        <f t="shared" si="10"/>
        <v>1.7766145026462079</v>
      </c>
      <c r="F80" s="40">
        <f t="shared" si="10"/>
        <v>1.3324608769846558</v>
      </c>
      <c r="G80" s="40">
        <f t="shared" si="10"/>
        <v>1.0659687015877248</v>
      </c>
      <c r="H80" s="40">
        <f t="shared" si="10"/>
        <v>0.88830725132310395</v>
      </c>
      <c r="I80" s="40">
        <f t="shared" si="10"/>
        <v>0.76140621541980325</v>
      </c>
      <c r="J80" s="40">
        <f t="shared" si="10"/>
        <v>0.66623043849232788</v>
      </c>
      <c r="K80" s="40">
        <f t="shared" si="10"/>
        <v>0.5922048342154026</v>
      </c>
      <c r="L80" s="40">
        <f t="shared" si="10"/>
        <v>0.53298435079386242</v>
      </c>
      <c r="M80" s="40">
        <f t="shared" si="10"/>
        <v>0.48453122799442033</v>
      </c>
      <c r="N80" s="40">
        <f t="shared" si="10"/>
        <v>0.44415362566155198</v>
      </c>
      <c r="O80" s="40">
        <f t="shared" si="10"/>
        <v>0.40998796214912486</v>
      </c>
      <c r="P80" s="40">
        <f t="shared" si="10"/>
        <v>0.38070310770990162</v>
      </c>
      <c r="Q80" s="40">
        <f t="shared" si="10"/>
        <v>0.35532290052924154</v>
      </c>
      <c r="R80" s="40">
        <f t="shared" si="10"/>
        <v>0.33311521924616394</v>
      </c>
      <c r="S80" s="40">
        <f t="shared" si="8"/>
        <v>0.31352020634933081</v>
      </c>
      <c r="T80" s="40">
        <f t="shared" si="8"/>
        <v>0.2961024171077013</v>
      </c>
      <c r="U80" s="40">
        <f t="shared" si="8"/>
        <v>0.28051807936519069</v>
      </c>
      <c r="V80" s="40">
        <f t="shared" si="8"/>
        <v>0.26649217539693121</v>
      </c>
    </row>
    <row r="81" spans="2:22" ht="16.5" thickBot="1" x14ac:dyDescent="0.3">
      <c r="B81" s="34">
        <v>2200</v>
      </c>
      <c r="C81" s="40">
        <f t="shared" si="10"/>
        <v>5.208710700940018</v>
      </c>
      <c r="D81" s="40">
        <f t="shared" si="10"/>
        <v>2.604355350470009</v>
      </c>
      <c r="E81" s="40">
        <f t="shared" si="10"/>
        <v>1.7362369003133393</v>
      </c>
      <c r="F81" s="40">
        <f t="shared" si="10"/>
        <v>1.3021776752350045</v>
      </c>
      <c r="G81" s="40">
        <f t="shared" si="10"/>
        <v>1.0417421401880036</v>
      </c>
      <c r="H81" s="40">
        <f t="shared" si="10"/>
        <v>0.86811845015666966</v>
      </c>
      <c r="I81" s="40">
        <f t="shared" si="10"/>
        <v>0.74410152870571677</v>
      </c>
      <c r="J81" s="40">
        <f t="shared" si="10"/>
        <v>0.65108883761750225</v>
      </c>
      <c r="K81" s="40">
        <f t="shared" si="10"/>
        <v>0.57874563343777996</v>
      </c>
      <c r="L81" s="40">
        <f t="shared" si="10"/>
        <v>0.5208710700940018</v>
      </c>
      <c r="M81" s="40">
        <f t="shared" si="10"/>
        <v>0.47351915463091077</v>
      </c>
      <c r="N81" s="40">
        <f t="shared" si="10"/>
        <v>0.43405922507833483</v>
      </c>
      <c r="O81" s="40">
        <f t="shared" si="10"/>
        <v>0.400670053918463</v>
      </c>
      <c r="P81" s="40">
        <f t="shared" si="10"/>
        <v>0.37205076435285839</v>
      </c>
      <c r="Q81" s="40">
        <f t="shared" si="10"/>
        <v>0.34724738006266792</v>
      </c>
      <c r="R81" s="40">
        <f t="shared" si="10"/>
        <v>0.32554441880875112</v>
      </c>
      <c r="S81" s="40">
        <f t="shared" si="8"/>
        <v>0.30639474711411874</v>
      </c>
      <c r="T81" s="40">
        <f t="shared" si="8"/>
        <v>0.28937281671888998</v>
      </c>
      <c r="U81" s="40">
        <f t="shared" si="8"/>
        <v>0.27414266847052732</v>
      </c>
      <c r="V81" s="40">
        <f t="shared" si="8"/>
        <v>0.2604355350470009</v>
      </c>
    </row>
    <row r="82" spans="2:22" ht="16.5" thickBot="1" x14ac:dyDescent="0.3">
      <c r="B82" s="34">
        <v>2250</v>
      </c>
      <c r="C82" s="40">
        <f t="shared" si="10"/>
        <v>5.0929615742524623</v>
      </c>
      <c r="D82" s="40">
        <f t="shared" si="10"/>
        <v>2.5464807871262312</v>
      </c>
      <c r="E82" s="40">
        <f t="shared" si="10"/>
        <v>1.6976538580841543</v>
      </c>
      <c r="F82" s="40">
        <f t="shared" si="10"/>
        <v>1.2732403935631156</v>
      </c>
      <c r="G82" s="40">
        <f t="shared" si="10"/>
        <v>1.0185923148504925</v>
      </c>
      <c r="H82" s="40">
        <f t="shared" si="10"/>
        <v>0.84882692904207713</v>
      </c>
      <c r="I82" s="40">
        <f t="shared" si="10"/>
        <v>0.72756593917892309</v>
      </c>
      <c r="J82" s="40">
        <f t="shared" si="10"/>
        <v>0.63662019678155779</v>
      </c>
      <c r="K82" s="40">
        <f t="shared" si="10"/>
        <v>0.56588461936138479</v>
      </c>
      <c r="L82" s="40">
        <f t="shared" si="10"/>
        <v>0.50929615742524625</v>
      </c>
      <c r="M82" s="40">
        <f t="shared" si="10"/>
        <v>0.46299650675022386</v>
      </c>
      <c r="N82" s="40">
        <f t="shared" si="10"/>
        <v>0.42441346452103856</v>
      </c>
      <c r="O82" s="40">
        <f t="shared" si="10"/>
        <v>0.39176627494249716</v>
      </c>
      <c r="P82" s="40">
        <f t="shared" si="10"/>
        <v>0.36378296958946155</v>
      </c>
      <c r="Q82" s="40">
        <f t="shared" si="10"/>
        <v>0.33953077161683082</v>
      </c>
      <c r="R82" s="40">
        <f t="shared" si="10"/>
        <v>0.3183100983907789</v>
      </c>
      <c r="S82" s="40">
        <f t="shared" si="8"/>
        <v>0.29958597495602718</v>
      </c>
      <c r="T82" s="40">
        <f t="shared" si="8"/>
        <v>0.28294230968069239</v>
      </c>
      <c r="U82" s="40">
        <f t="shared" si="8"/>
        <v>0.26805060917118223</v>
      </c>
      <c r="V82" s="40">
        <f t="shared" si="8"/>
        <v>0.25464807871262313</v>
      </c>
    </row>
    <row r="83" spans="2:22" ht="16.5" thickBot="1" x14ac:dyDescent="0.3">
      <c r="B83" s="34">
        <v>2300</v>
      </c>
      <c r="C83" s="40">
        <f t="shared" si="10"/>
        <v>4.9822450182904525</v>
      </c>
      <c r="D83" s="40">
        <f t="shared" si="10"/>
        <v>2.4911225091452263</v>
      </c>
      <c r="E83" s="40">
        <f t="shared" si="10"/>
        <v>1.6607483394301508</v>
      </c>
      <c r="F83" s="40">
        <f t="shared" si="10"/>
        <v>1.2455612545726131</v>
      </c>
      <c r="G83" s="40">
        <f t="shared" si="10"/>
        <v>0.99644900365809053</v>
      </c>
      <c r="H83" s="40">
        <f t="shared" si="10"/>
        <v>0.83037416971507538</v>
      </c>
      <c r="I83" s="40">
        <f t="shared" si="10"/>
        <v>0.71174928832720741</v>
      </c>
      <c r="J83" s="40">
        <f t="shared" si="10"/>
        <v>0.62278062728630657</v>
      </c>
      <c r="K83" s="40">
        <f t="shared" si="10"/>
        <v>0.55358277981005022</v>
      </c>
      <c r="L83" s="40">
        <f t="shared" si="10"/>
        <v>0.49822450182904526</v>
      </c>
      <c r="M83" s="40">
        <f t="shared" si="10"/>
        <v>0.45293136529913203</v>
      </c>
      <c r="N83" s="40">
        <f t="shared" si="10"/>
        <v>0.41518708485753769</v>
      </c>
      <c r="O83" s="40">
        <f t="shared" si="10"/>
        <v>0.38324961679157327</v>
      </c>
      <c r="P83" s="40">
        <f t="shared" si="10"/>
        <v>0.3558746441636037</v>
      </c>
      <c r="Q83" s="40">
        <f t="shared" si="10"/>
        <v>0.33214966788603012</v>
      </c>
      <c r="R83" s="40">
        <f t="shared" si="10"/>
        <v>0.31139031364315328</v>
      </c>
      <c r="S83" s="40">
        <f t="shared" si="8"/>
        <v>0.29307323637002658</v>
      </c>
      <c r="T83" s="40">
        <f t="shared" si="8"/>
        <v>0.27679138990502511</v>
      </c>
      <c r="U83" s="40">
        <f t="shared" si="8"/>
        <v>0.26222342201528692</v>
      </c>
      <c r="V83" s="40">
        <f t="shared" si="8"/>
        <v>0.24911225091452263</v>
      </c>
    </row>
    <row r="84" spans="2:22" ht="16.5" thickBot="1" x14ac:dyDescent="0.3">
      <c r="B84" s="34">
        <v>2350</v>
      </c>
      <c r="C84" s="40">
        <f t="shared" si="10"/>
        <v>4.8762398051353362</v>
      </c>
      <c r="D84" s="40">
        <f t="shared" si="10"/>
        <v>2.4381199025676681</v>
      </c>
      <c r="E84" s="40">
        <f t="shared" si="10"/>
        <v>1.6254132683784455</v>
      </c>
      <c r="F84" s="40">
        <f t="shared" si="10"/>
        <v>1.219059951283834</v>
      </c>
      <c r="G84" s="40">
        <f t="shared" si="10"/>
        <v>0.97524796102706734</v>
      </c>
      <c r="H84" s="40">
        <f t="shared" si="10"/>
        <v>0.81270663418922273</v>
      </c>
      <c r="I84" s="40">
        <f t="shared" si="10"/>
        <v>0.6966056864479051</v>
      </c>
      <c r="J84" s="40">
        <f t="shared" si="10"/>
        <v>0.60952997564191702</v>
      </c>
      <c r="K84" s="40">
        <f t="shared" si="10"/>
        <v>0.54180442279281515</v>
      </c>
      <c r="L84" s="40">
        <f t="shared" si="10"/>
        <v>0.48762398051353367</v>
      </c>
      <c r="M84" s="40">
        <f t="shared" si="10"/>
        <v>0.44329452773957606</v>
      </c>
      <c r="N84" s="40">
        <f t="shared" si="10"/>
        <v>0.40635331709461137</v>
      </c>
      <c r="O84" s="40">
        <f t="shared" si="10"/>
        <v>0.37509536962579509</v>
      </c>
      <c r="P84" s="40">
        <f t="shared" si="10"/>
        <v>0.34830284322395255</v>
      </c>
      <c r="Q84" s="40">
        <f t="shared" si="10"/>
        <v>0.32508265367568911</v>
      </c>
      <c r="R84" s="40">
        <f t="shared" ref="R84:V91" si="11">IF($X$40=1,(((45-ACOS(SQRT((5+$X$39)/10))*180/PI())/(R$38*10^(-2)*$B84)*10^3 - ((45-ACOS(SQRT(5/10))*180/PI())/(R$38*10^(-2)*$B84)*10^3))/$X$38)*100,(((45-ACOS(SQRT((5+$X$39)/10))*180/PI())/(R$38*10^(-2)*$B84)*10^3 - ((45-ACOS(SQRT(5/10))*180/PI())/(R$38*10^(-2)*$B84)*10^3))))</f>
        <v>0.30476498782095851</v>
      </c>
      <c r="S84" s="40">
        <f t="shared" si="11"/>
        <v>0.28683763559619624</v>
      </c>
      <c r="T84" s="40">
        <f t="shared" si="11"/>
        <v>0.27090221139640758</v>
      </c>
      <c r="U84" s="40">
        <f t="shared" si="11"/>
        <v>0.2566442002702809</v>
      </c>
      <c r="V84" s="40">
        <f t="shared" si="11"/>
        <v>0.24381199025676684</v>
      </c>
    </row>
    <row r="85" spans="2:22" ht="16.5" thickBot="1" x14ac:dyDescent="0.3">
      <c r="B85" s="34">
        <v>2400</v>
      </c>
      <c r="C85" s="40">
        <f t="shared" ref="C85:R91" si="12">IF($X$40=1,(((45-ACOS(SQRT((5+$X$39)/10))*180/PI())/(C$38*10^(-2)*$B85)*10^3 - ((45-ACOS(SQRT(5/10))*180/PI())/(C$38*10^(-2)*$B85)*10^3))/$X$38)*100,(((45-ACOS(SQRT((5+$X$39)/10))*180/PI())/(C$38*10^(-2)*$B85)*10^3 - ((45-ACOS(SQRT(5/10))*180/PI())/(C$38*10^(-2)*$B85)*10^3))))</f>
        <v>4.7746514758616829</v>
      </c>
      <c r="D85" s="40">
        <f t="shared" si="12"/>
        <v>2.3873257379308415</v>
      </c>
      <c r="E85" s="40">
        <f t="shared" si="12"/>
        <v>1.5915504919538943</v>
      </c>
      <c r="F85" s="40">
        <f t="shared" si="12"/>
        <v>1.1936628689654207</v>
      </c>
      <c r="G85" s="40">
        <f t="shared" si="12"/>
        <v>0.95493029517233674</v>
      </c>
      <c r="H85" s="40">
        <f t="shared" si="12"/>
        <v>0.79577524597694715</v>
      </c>
      <c r="I85" s="40">
        <f t="shared" si="12"/>
        <v>0.68209306798024039</v>
      </c>
      <c r="J85" s="40">
        <f t="shared" si="12"/>
        <v>0.59683143448271037</v>
      </c>
      <c r="K85" s="40">
        <f t="shared" si="12"/>
        <v>0.53051683065129818</v>
      </c>
      <c r="L85" s="40">
        <f t="shared" si="12"/>
        <v>0.47746514758616837</v>
      </c>
      <c r="M85" s="40">
        <f t="shared" si="12"/>
        <v>0.43405922507833483</v>
      </c>
      <c r="N85" s="40">
        <f t="shared" si="12"/>
        <v>0.39788762298847358</v>
      </c>
      <c r="O85" s="40">
        <f t="shared" si="12"/>
        <v>0.367280882758591</v>
      </c>
      <c r="P85" s="40">
        <f t="shared" si="12"/>
        <v>0.34104653399012019</v>
      </c>
      <c r="Q85" s="40">
        <f t="shared" si="12"/>
        <v>0.3183100983907789</v>
      </c>
      <c r="R85" s="40">
        <f t="shared" si="12"/>
        <v>0.29841571724135518</v>
      </c>
      <c r="S85" s="40">
        <f t="shared" si="11"/>
        <v>0.28086185152127552</v>
      </c>
      <c r="T85" s="40">
        <f t="shared" si="11"/>
        <v>0.26525841532564909</v>
      </c>
      <c r="U85" s="40">
        <f t="shared" si="11"/>
        <v>0.25129744609798338</v>
      </c>
      <c r="V85" s="40">
        <f t="shared" si="11"/>
        <v>0.23873257379308419</v>
      </c>
    </row>
    <row r="86" spans="2:22" ht="16.5" thickBot="1" x14ac:dyDescent="0.3">
      <c r="B86" s="34">
        <v>2450</v>
      </c>
      <c r="C86" s="40">
        <f t="shared" si="12"/>
        <v>4.677209609007364</v>
      </c>
      <c r="D86" s="40">
        <f t="shared" si="12"/>
        <v>2.338604804503682</v>
      </c>
      <c r="E86" s="40">
        <f t="shared" si="12"/>
        <v>1.5590698696691212</v>
      </c>
      <c r="F86" s="40">
        <f t="shared" si="12"/>
        <v>1.169302402251841</v>
      </c>
      <c r="G86" s="40">
        <f t="shared" si="12"/>
        <v>0.93544192180147268</v>
      </c>
      <c r="H86" s="40">
        <f t="shared" si="12"/>
        <v>0.7795349348345606</v>
      </c>
      <c r="I86" s="40">
        <f t="shared" si="12"/>
        <v>0.66817280128676604</v>
      </c>
      <c r="J86" s="40">
        <f t="shared" si="12"/>
        <v>0.58465120112592051</v>
      </c>
      <c r="K86" s="40">
        <f t="shared" si="12"/>
        <v>0.51968995655637373</v>
      </c>
      <c r="L86" s="40">
        <f t="shared" si="12"/>
        <v>0.46772096090073634</v>
      </c>
      <c r="M86" s="40">
        <f t="shared" si="12"/>
        <v>0.42520087354612396</v>
      </c>
      <c r="N86" s="40">
        <f t="shared" si="12"/>
        <v>0.3897674674172803</v>
      </c>
      <c r="O86" s="40">
        <f t="shared" si="12"/>
        <v>0.35978535453902794</v>
      </c>
      <c r="P86" s="40">
        <f t="shared" si="12"/>
        <v>0.33408640064338302</v>
      </c>
      <c r="Q86" s="40">
        <f t="shared" si="12"/>
        <v>0.31181397393382421</v>
      </c>
      <c r="R86" s="40">
        <f t="shared" si="12"/>
        <v>0.29232560056296025</v>
      </c>
      <c r="S86" s="40">
        <f t="shared" si="11"/>
        <v>0.27512997700043307</v>
      </c>
      <c r="T86" s="40">
        <f t="shared" si="11"/>
        <v>0.25984497827818687</v>
      </c>
      <c r="U86" s="40">
        <f t="shared" si="11"/>
        <v>0.24616892678986121</v>
      </c>
      <c r="V86" s="40">
        <f t="shared" si="11"/>
        <v>0.23386048045036817</v>
      </c>
    </row>
    <row r="87" spans="2:22" ht="16.5" thickBot="1" x14ac:dyDescent="0.3">
      <c r="B87" s="34">
        <v>2500</v>
      </c>
      <c r="C87" s="40">
        <f t="shared" si="12"/>
        <v>4.5836654168272162</v>
      </c>
      <c r="D87" s="40">
        <f t="shared" si="12"/>
        <v>2.2918327084136081</v>
      </c>
      <c r="E87" s="40">
        <f t="shared" si="12"/>
        <v>1.5278884722757389</v>
      </c>
      <c r="F87" s="40">
        <f t="shared" si="12"/>
        <v>1.145916354206804</v>
      </c>
      <c r="G87" s="40">
        <f t="shared" si="12"/>
        <v>0.91673308336544324</v>
      </c>
      <c r="H87" s="40">
        <f t="shared" si="12"/>
        <v>0.76394423613786944</v>
      </c>
      <c r="I87" s="40">
        <f t="shared" si="12"/>
        <v>0.65480934526103085</v>
      </c>
      <c r="J87" s="40">
        <f t="shared" si="12"/>
        <v>0.57295817710340202</v>
      </c>
      <c r="K87" s="40">
        <f t="shared" si="12"/>
        <v>0.50929615742524625</v>
      </c>
      <c r="L87" s="40">
        <f t="shared" si="12"/>
        <v>0.45836654168272162</v>
      </c>
      <c r="M87" s="40">
        <f t="shared" si="12"/>
        <v>0.41669685607520146</v>
      </c>
      <c r="N87" s="40">
        <f t="shared" si="12"/>
        <v>0.38197211806893472</v>
      </c>
      <c r="O87" s="40">
        <f t="shared" si="12"/>
        <v>0.35258964744824733</v>
      </c>
      <c r="P87" s="40">
        <f t="shared" si="12"/>
        <v>0.32740467263051543</v>
      </c>
      <c r="Q87" s="40">
        <f t="shared" si="12"/>
        <v>0.30557769445514776</v>
      </c>
      <c r="R87" s="40">
        <f t="shared" si="12"/>
        <v>0.28647908855170101</v>
      </c>
      <c r="S87" s="40">
        <f t="shared" si="11"/>
        <v>0.26962737746042448</v>
      </c>
      <c r="T87" s="40">
        <f t="shared" si="11"/>
        <v>0.25464807871262313</v>
      </c>
      <c r="U87" s="40">
        <f t="shared" si="11"/>
        <v>0.24124554825406402</v>
      </c>
      <c r="V87" s="40">
        <f t="shared" si="11"/>
        <v>0.22918327084136081</v>
      </c>
    </row>
    <row r="88" spans="2:22" ht="16.5" thickBot="1" x14ac:dyDescent="0.3">
      <c r="B88" s="34">
        <v>2550</v>
      </c>
      <c r="C88" s="40">
        <f t="shared" si="12"/>
        <v>4.4937896243404083</v>
      </c>
      <c r="D88" s="40">
        <f t="shared" si="12"/>
        <v>2.2468948121702041</v>
      </c>
      <c r="E88" s="40">
        <f t="shared" si="12"/>
        <v>1.497929874780136</v>
      </c>
      <c r="F88" s="40">
        <f t="shared" si="12"/>
        <v>1.1234474060851021</v>
      </c>
      <c r="G88" s="40">
        <f t="shared" si="12"/>
        <v>0.89875792486808159</v>
      </c>
      <c r="H88" s="40">
        <f t="shared" si="12"/>
        <v>0.74896493739006798</v>
      </c>
      <c r="I88" s="40">
        <f t="shared" si="12"/>
        <v>0.6419699463343439</v>
      </c>
      <c r="J88" s="40">
        <f t="shared" si="12"/>
        <v>0.56172370304255104</v>
      </c>
      <c r="K88" s="40">
        <f t="shared" si="12"/>
        <v>0.49930995826004543</v>
      </c>
      <c r="L88" s="40">
        <f t="shared" si="12"/>
        <v>0.4493789624340408</v>
      </c>
      <c r="M88" s="40">
        <f t="shared" si="12"/>
        <v>0.40852632948549161</v>
      </c>
      <c r="N88" s="40">
        <f t="shared" si="12"/>
        <v>0.37448246869503399</v>
      </c>
      <c r="O88" s="40">
        <f t="shared" si="12"/>
        <v>0.3456761249492622</v>
      </c>
      <c r="P88" s="40">
        <f t="shared" si="12"/>
        <v>0.32098497316717195</v>
      </c>
      <c r="Q88" s="40">
        <f t="shared" si="12"/>
        <v>0.29958597495602718</v>
      </c>
      <c r="R88" s="40">
        <f t="shared" si="12"/>
        <v>0.28086185152127552</v>
      </c>
      <c r="S88" s="40">
        <f t="shared" si="11"/>
        <v>0.26434056613767098</v>
      </c>
      <c r="T88" s="40">
        <f t="shared" si="11"/>
        <v>0.24965497913002271</v>
      </c>
      <c r="U88" s="40">
        <f t="shared" si="11"/>
        <v>0.23651524338633725</v>
      </c>
      <c r="V88" s="40">
        <f t="shared" si="11"/>
        <v>0.2246894812170204</v>
      </c>
    </row>
    <row r="89" spans="2:22" ht="16.5" thickBot="1" x14ac:dyDescent="0.3">
      <c r="B89" s="34">
        <v>2600</v>
      </c>
      <c r="C89" s="40">
        <f t="shared" si="12"/>
        <v>4.4073705931030931</v>
      </c>
      <c r="D89" s="40">
        <f t="shared" si="12"/>
        <v>2.2036852965515465</v>
      </c>
      <c r="E89" s="40">
        <f t="shared" si="12"/>
        <v>1.469123531034364</v>
      </c>
      <c r="F89" s="40">
        <f t="shared" si="12"/>
        <v>1.1018426482757733</v>
      </c>
      <c r="G89" s="40">
        <f t="shared" si="12"/>
        <v>0.88147411862061853</v>
      </c>
      <c r="H89" s="40">
        <f t="shared" si="12"/>
        <v>0.734561765517182</v>
      </c>
      <c r="I89" s="40">
        <f t="shared" si="12"/>
        <v>0.62962437044329889</v>
      </c>
      <c r="J89" s="40">
        <f t="shared" si="12"/>
        <v>0.55092132413788664</v>
      </c>
      <c r="K89" s="40">
        <f t="shared" si="12"/>
        <v>0.48970784367812142</v>
      </c>
      <c r="L89" s="40">
        <f t="shared" si="12"/>
        <v>0.44073705931030926</v>
      </c>
      <c r="M89" s="40">
        <f t="shared" si="12"/>
        <v>0.400670053918463</v>
      </c>
      <c r="N89" s="40">
        <f t="shared" si="12"/>
        <v>0.367280882758591</v>
      </c>
      <c r="O89" s="40">
        <f t="shared" si="12"/>
        <v>0.3390285071617764</v>
      </c>
      <c r="P89" s="40">
        <f t="shared" si="12"/>
        <v>0.31481218522164944</v>
      </c>
      <c r="Q89" s="40">
        <f t="shared" si="12"/>
        <v>0.2938247062068729</v>
      </c>
      <c r="R89" s="40">
        <f t="shared" si="12"/>
        <v>0.27546066206894332</v>
      </c>
      <c r="S89" s="40">
        <f t="shared" si="11"/>
        <v>0.25925709371194661</v>
      </c>
      <c r="T89" s="40">
        <f t="shared" si="11"/>
        <v>0.24485392183906071</v>
      </c>
      <c r="U89" s="40">
        <f t="shared" si="11"/>
        <v>0.23196687332121541</v>
      </c>
      <c r="V89" s="40">
        <f t="shared" si="11"/>
        <v>0.22036852965515463</v>
      </c>
    </row>
    <row r="90" spans="2:22" ht="16.5" thickBot="1" x14ac:dyDescent="0.3">
      <c r="B90" s="34">
        <v>2650</v>
      </c>
      <c r="C90" s="40">
        <f t="shared" si="12"/>
        <v>4.3242126573841659</v>
      </c>
      <c r="D90" s="40">
        <f t="shared" si="12"/>
        <v>2.162106328692083</v>
      </c>
      <c r="E90" s="40">
        <f t="shared" si="12"/>
        <v>1.4414042191280554</v>
      </c>
      <c r="F90" s="40">
        <f t="shared" si="12"/>
        <v>1.0810531643460415</v>
      </c>
      <c r="G90" s="40">
        <f t="shared" si="12"/>
        <v>0.86484253147683321</v>
      </c>
      <c r="H90" s="40">
        <f t="shared" si="12"/>
        <v>0.72070210956402769</v>
      </c>
      <c r="I90" s="40">
        <f t="shared" si="12"/>
        <v>0.61774466534059513</v>
      </c>
      <c r="J90" s="40">
        <f t="shared" si="12"/>
        <v>0.54052658217302074</v>
      </c>
      <c r="K90" s="40">
        <f t="shared" si="12"/>
        <v>0.48046807304268513</v>
      </c>
      <c r="L90" s="40">
        <f t="shared" si="12"/>
        <v>0.4324212657384166</v>
      </c>
      <c r="M90" s="40">
        <f t="shared" si="12"/>
        <v>0.39311024158037877</v>
      </c>
      <c r="N90" s="40">
        <f t="shared" si="12"/>
        <v>0.36035105478201385</v>
      </c>
      <c r="O90" s="40">
        <f t="shared" si="12"/>
        <v>0.33263174287570507</v>
      </c>
      <c r="P90" s="40">
        <f t="shared" si="12"/>
        <v>0.30887233267029757</v>
      </c>
      <c r="Q90" s="40">
        <f t="shared" si="12"/>
        <v>0.28828084382561103</v>
      </c>
      <c r="R90" s="40">
        <f t="shared" si="12"/>
        <v>0.27026329108651037</v>
      </c>
      <c r="S90" s="40">
        <f t="shared" si="11"/>
        <v>0.25436545043436265</v>
      </c>
      <c r="T90" s="40">
        <f t="shared" si="11"/>
        <v>0.24023403652134256</v>
      </c>
      <c r="U90" s="40">
        <f t="shared" si="11"/>
        <v>0.22759013986232454</v>
      </c>
      <c r="V90" s="40">
        <f t="shared" si="11"/>
        <v>0.2162106328692083</v>
      </c>
    </row>
    <row r="91" spans="2:22" ht="16.5" thickBot="1" x14ac:dyDescent="0.3">
      <c r="B91" s="34">
        <v>2700</v>
      </c>
      <c r="C91" s="40">
        <f t="shared" si="12"/>
        <v>4.2441346452103854</v>
      </c>
      <c r="D91" s="40">
        <f t="shared" si="12"/>
        <v>2.1220673226051927</v>
      </c>
      <c r="E91" s="40">
        <f t="shared" si="12"/>
        <v>1.4147115484034618</v>
      </c>
      <c r="F91" s="40">
        <f t="shared" si="12"/>
        <v>1.0610336613025964</v>
      </c>
      <c r="G91" s="40">
        <f t="shared" si="12"/>
        <v>0.84882692904207713</v>
      </c>
      <c r="H91" s="40">
        <f t="shared" si="12"/>
        <v>0.7073557742017309</v>
      </c>
      <c r="I91" s="40">
        <f t="shared" si="12"/>
        <v>0.60630494931576928</v>
      </c>
      <c r="J91" s="40">
        <f t="shared" si="12"/>
        <v>0.53051683065129818</v>
      </c>
      <c r="K91" s="40">
        <f t="shared" si="12"/>
        <v>0.47157051613448731</v>
      </c>
      <c r="L91" s="40">
        <f t="shared" si="12"/>
        <v>0.42441346452103856</v>
      </c>
      <c r="M91" s="40">
        <f t="shared" si="12"/>
        <v>0.38583042229185321</v>
      </c>
      <c r="N91" s="40">
        <f t="shared" si="12"/>
        <v>0.35367788710086545</v>
      </c>
      <c r="O91" s="40">
        <f t="shared" si="12"/>
        <v>0.3264718957854143</v>
      </c>
      <c r="P91" s="40">
        <f t="shared" si="12"/>
        <v>0.30315247465788464</v>
      </c>
      <c r="Q91" s="40">
        <f t="shared" si="12"/>
        <v>0.28294230968069239</v>
      </c>
      <c r="R91" s="40">
        <f t="shared" si="12"/>
        <v>0.26525841532564909</v>
      </c>
      <c r="S91" s="40">
        <f t="shared" si="11"/>
        <v>0.24965497913002266</v>
      </c>
      <c r="T91" s="40">
        <f t="shared" si="11"/>
        <v>0.23578525806724365</v>
      </c>
      <c r="U91" s="40">
        <f t="shared" si="11"/>
        <v>0.22337550764265188</v>
      </c>
      <c r="V91" s="40">
        <f t="shared" si="11"/>
        <v>0.21220673226051928</v>
      </c>
    </row>
    <row r="106" spans="2:24" ht="15.75" thickBot="1" x14ac:dyDescent="0.3"/>
    <row r="107" spans="2:24" ht="16.5" thickBot="1" x14ac:dyDescent="0.3">
      <c r="B107" s="34" t="s">
        <v>23</v>
      </c>
      <c r="C107" s="34">
        <v>0.5</v>
      </c>
      <c r="D107" s="34">
        <v>1</v>
      </c>
      <c r="E107" s="34">
        <v>1.5</v>
      </c>
      <c r="F107" s="34">
        <v>2</v>
      </c>
      <c r="G107" s="34">
        <v>2.5</v>
      </c>
      <c r="H107" s="34">
        <v>3</v>
      </c>
      <c r="I107" s="34">
        <v>3.5</v>
      </c>
      <c r="J107" s="34">
        <v>4</v>
      </c>
      <c r="K107" s="34">
        <v>4.5</v>
      </c>
      <c r="L107" s="34">
        <v>5</v>
      </c>
      <c r="M107" s="34">
        <v>5.5</v>
      </c>
      <c r="N107" s="34">
        <v>6</v>
      </c>
      <c r="O107" s="34">
        <v>6.5</v>
      </c>
      <c r="P107" s="34">
        <v>7</v>
      </c>
      <c r="Q107" s="34">
        <v>7.5</v>
      </c>
      <c r="R107" s="34">
        <v>8</v>
      </c>
      <c r="S107" s="34">
        <v>8.5</v>
      </c>
      <c r="T107" s="34">
        <v>9</v>
      </c>
      <c r="U107" s="34">
        <v>9.5</v>
      </c>
      <c r="V107" s="34">
        <v>10</v>
      </c>
      <c r="W107" s="33" t="s">
        <v>22</v>
      </c>
      <c r="X107" s="89">
        <v>60</v>
      </c>
    </row>
    <row r="108" spans="2:24" ht="16.5" thickBot="1" x14ac:dyDescent="0.3">
      <c r="B108" s="34">
        <v>100</v>
      </c>
      <c r="C108" s="91">
        <f t="shared" ref="C108:C113" si="13">IF($X$109=1,(((45-ACOS(SQRT((5+$X$39)/$X$111))*180/PI())/(C$38*10^(-2)*$B108)*10^3 - ((45-ACOS(SQRT(5/$X$111))*180/PI())/(C$38*10^(-2)*$B108)*10^3))/$X$38)*100,(((45-ACOS(SQRT((5+$X$39)/10))*180/PI())/(C$38*10^(-2)*$B108)*10^3 - ((45-ACOS(SQRT(5/10))*180/PI())/(C$38*10^(-2)*$B108)*10^3))))</f>
        <v>114.5916354206804</v>
      </c>
      <c r="D108" s="91">
        <f t="shared" ref="D108:D139" si="14">IF($X$109=1,(((45-ACOS(SQRT((5+$X$39)/Y111))*180/PI())/(D$38*10^(-2)*$B108)*10^3 - ((45-ACOS(SQRT(5/Y111))*180/PI())/(D$38*10^(-2)*$B108)*10^3))/$X$38)*100,(((45-ACOS(SQRT((5+$X$39)/10))*180/PI())/(D$38*10^(-2)*$B108)*10^3 - ((45-ACOS(SQRT(5/10))*180/PI())/(D$38*10^(-2)*$B108)*10^3))))</f>
        <v>57.295817710340202</v>
      </c>
      <c r="E108" s="91">
        <f t="shared" ref="E108:V108" si="15">IF($X$109=1,(((45-ACOS(SQRT((5+$X$39)/Z111))*180/PI())/(E$38*10^(-2)*$B108)*10^3 - ((45-ACOS(SQRT(5/Z111))*180/PI())/(E$38*10^(-2)*$B108)*10^3))/$X$38)*100,(((45-ACOS(SQRT((5+$X$39)/10))*180/PI())/(E$38*10^(-2)*$B108)*10^3 - ((45-ACOS(SQRT(5/10))*180/PI())/(E$38*10^(-2)*$B108)*10^3))))</f>
        <v>38.197211806893463</v>
      </c>
      <c r="F108" s="91">
        <f t="shared" si="15"/>
        <v>28.647908855170101</v>
      </c>
      <c r="G108" s="91">
        <f t="shared" si="15"/>
        <v>22.918327084136081</v>
      </c>
      <c r="H108" s="91">
        <f t="shared" si="15"/>
        <v>19.098605903446732</v>
      </c>
      <c r="I108" s="91">
        <f t="shared" si="15"/>
        <v>16.370233631525771</v>
      </c>
      <c r="J108" s="91">
        <f t="shared" si="15"/>
        <v>14.323954427585051</v>
      </c>
      <c r="K108" s="91">
        <f t="shared" si="15"/>
        <v>12.732403935631154</v>
      </c>
      <c r="L108" s="91">
        <f t="shared" si="15"/>
        <v>11.45916354206804</v>
      </c>
      <c r="M108" s="91">
        <f t="shared" si="15"/>
        <v>10.417421401880036</v>
      </c>
      <c r="N108" s="91">
        <f t="shared" si="15"/>
        <v>9.5493029517233659</v>
      </c>
      <c r="O108" s="91">
        <f t="shared" si="15"/>
        <v>8.8147411862061862</v>
      </c>
      <c r="P108" s="91">
        <f t="shared" si="15"/>
        <v>8.1851168157628855</v>
      </c>
      <c r="Q108" s="91">
        <f t="shared" si="15"/>
        <v>7.6394423613786939</v>
      </c>
      <c r="R108" s="91">
        <f t="shared" si="15"/>
        <v>7.1619772137925253</v>
      </c>
      <c r="S108" s="91">
        <f t="shared" si="15"/>
        <v>6.7406844365106124</v>
      </c>
      <c r="T108" s="91">
        <f t="shared" si="15"/>
        <v>6.3662019678155772</v>
      </c>
      <c r="U108" s="91">
        <f t="shared" si="15"/>
        <v>6.0311387063516007</v>
      </c>
      <c r="V108" s="91">
        <f t="shared" si="15"/>
        <v>5.7295817710340202</v>
      </c>
      <c r="W108" s="33" t="s">
        <v>50</v>
      </c>
      <c r="X108" s="90">
        <v>0.01</v>
      </c>
    </row>
    <row r="109" spans="2:24" ht="16.5" thickBot="1" x14ac:dyDescent="0.3">
      <c r="B109" s="34">
        <v>150</v>
      </c>
      <c r="C109" s="91">
        <f t="shared" si="13"/>
        <v>76.394423613786927</v>
      </c>
      <c r="D109" s="91">
        <f t="shared" si="14"/>
        <v>38.197211806893463</v>
      </c>
      <c r="E109" s="91">
        <f t="shared" ref="E109:E160" si="16">IF($X$109=1,(((45-ACOS(SQRT((5+$X$39)/Z112))*180/PI())/(E$38*10^(-2)*$B109)*10^3 - ((45-ACOS(SQRT(5/Z112))*180/PI())/(E$38*10^(-2)*$B109)*10^3))/$X$38)*100,(((45-ACOS(SQRT((5+$X$39)/10))*180/PI())/(E$38*10^(-2)*$B109)*10^3 - ((45-ACOS(SQRT(5/10))*180/PI())/(E$38*10^(-2)*$B109)*10^3))))</f>
        <v>25.464807871262309</v>
      </c>
      <c r="F109" s="91">
        <f t="shared" ref="F109:F160" si="17">IF($X$109=1,(((45-ACOS(SQRT((5+$X$39)/AA112))*180/PI())/(F$38*10^(-2)*$B109)*10^3 - ((45-ACOS(SQRT(5/AA112))*180/PI())/(F$38*10^(-2)*$B109)*10^3))/$X$38)*100,(((45-ACOS(SQRT((5+$X$39)/10))*180/PI())/(F$38*10^(-2)*$B109)*10^3 - ((45-ACOS(SQRT(5/10))*180/PI())/(F$38*10^(-2)*$B109)*10^3))))</f>
        <v>19.098605903446732</v>
      </c>
      <c r="G109" s="91">
        <f t="shared" ref="G109:G160" si="18">IF($X$109=1,(((45-ACOS(SQRT((5+$X$39)/AB112))*180/PI())/(G$38*10^(-2)*$B109)*10^3 - ((45-ACOS(SQRT(5/AB112))*180/PI())/(G$38*10^(-2)*$B109)*10^3))/$X$38)*100,(((45-ACOS(SQRT((5+$X$39)/10))*180/PI())/(G$38*10^(-2)*$B109)*10^3 - ((45-ACOS(SQRT(5/10))*180/PI())/(G$38*10^(-2)*$B109)*10^3))))</f>
        <v>15.278884722757388</v>
      </c>
      <c r="H109" s="91">
        <f t="shared" ref="H109:H160" si="19">IF($X$109=1,(((45-ACOS(SQRT((5+$X$39)/AC112))*180/PI())/(H$38*10^(-2)*$B109)*10^3 - ((45-ACOS(SQRT(5/AC112))*180/PI())/(H$38*10^(-2)*$B109)*10^3))/$X$38)*100,(((45-ACOS(SQRT((5+$X$39)/10))*180/PI())/(H$38*10^(-2)*$B109)*10^3 - ((45-ACOS(SQRT(5/10))*180/PI())/(H$38*10^(-2)*$B109)*10^3))))</f>
        <v>12.732403935631154</v>
      </c>
      <c r="I109" s="91">
        <f t="shared" ref="I109:I160" si="20">IF($X$109=1,(((45-ACOS(SQRT((5+$X$39)/AD112))*180/PI())/(I$38*10^(-2)*$B109)*10^3 - ((45-ACOS(SQRT(5/AD112))*180/PI())/(I$38*10^(-2)*$B109)*10^3))/$X$38)*100,(((45-ACOS(SQRT((5+$X$39)/10))*180/PI())/(I$38*10^(-2)*$B109)*10^3 - ((45-ACOS(SQRT(5/10))*180/PI())/(I$38*10^(-2)*$B109)*10^3))))</f>
        <v>10.913489087683846</v>
      </c>
      <c r="J109" s="91">
        <f t="shared" ref="J109:J160" si="21">IF($X$109=1,(((45-ACOS(SQRT((5+$X$39)/AE112))*180/PI())/(J$38*10^(-2)*$B109)*10^3 - ((45-ACOS(SQRT(5/AE112))*180/PI())/(J$38*10^(-2)*$B109)*10^3))/$X$38)*100,(((45-ACOS(SQRT((5+$X$39)/10))*180/PI())/(J$38*10^(-2)*$B109)*10^3 - ((45-ACOS(SQRT(5/10))*180/PI())/(J$38*10^(-2)*$B109)*10^3))))</f>
        <v>9.5493029517233659</v>
      </c>
      <c r="K109" s="91">
        <f t="shared" ref="K109:K160" si="22">IF($X$109=1,(((45-ACOS(SQRT((5+$X$39)/AF112))*180/PI())/(K$38*10^(-2)*$B109)*10^3 - ((45-ACOS(SQRT(5/AF112))*180/PI())/(K$38*10^(-2)*$B109)*10^3))/$X$38)*100,(((45-ACOS(SQRT((5+$X$39)/10))*180/PI())/(K$38*10^(-2)*$B109)*10^3 - ((45-ACOS(SQRT(5/10))*180/PI())/(K$38*10^(-2)*$B109)*10^3))))</f>
        <v>8.4882692904207708</v>
      </c>
      <c r="L109" s="91">
        <f t="shared" ref="L109:L160" si="23">IF($X$109=1,(((45-ACOS(SQRT((5+$X$39)/AG112))*180/PI())/(L$38*10^(-2)*$B109)*10^3 - ((45-ACOS(SQRT(5/AG112))*180/PI())/(L$38*10^(-2)*$B109)*10^3))/$X$38)*100,(((45-ACOS(SQRT((5+$X$39)/10))*180/PI())/(L$38*10^(-2)*$B109)*10^3 - ((45-ACOS(SQRT(5/10))*180/PI())/(L$38*10^(-2)*$B109)*10^3))))</f>
        <v>7.6394423613786939</v>
      </c>
      <c r="M109" s="91">
        <f t="shared" ref="M109:M160" si="24">IF($X$109=1,(((45-ACOS(SQRT((5+$X$39)/AH112))*180/PI())/(M$38*10^(-2)*$B109)*10^3 - ((45-ACOS(SQRT(5/AH112))*180/PI())/(M$38*10^(-2)*$B109)*10^3))/$X$38)*100,(((45-ACOS(SQRT((5+$X$39)/10))*180/PI())/(M$38*10^(-2)*$B109)*10^3 - ((45-ACOS(SQRT(5/10))*180/PI())/(M$38*10^(-2)*$B109)*10^3))))</f>
        <v>6.9449476012533573</v>
      </c>
      <c r="N109" s="91">
        <f t="shared" ref="N109:N160" si="25">IF($X$109=1,(((45-ACOS(SQRT((5+$X$39)/AI112))*180/PI())/(N$38*10^(-2)*$B109)*10^3 - ((45-ACOS(SQRT(5/AI112))*180/PI())/(N$38*10^(-2)*$B109)*10^3))/$X$38)*100,(((45-ACOS(SQRT((5+$X$39)/10))*180/PI())/(N$38*10^(-2)*$B109)*10^3 - ((45-ACOS(SQRT(5/10))*180/PI())/(N$38*10^(-2)*$B109)*10^3))))</f>
        <v>6.3662019678155772</v>
      </c>
      <c r="O109" s="91">
        <f t="shared" ref="O109:O160" si="26">IF($X$109=1,(((45-ACOS(SQRT((5+$X$39)/AJ112))*180/PI())/(O$38*10^(-2)*$B109)*10^3 - ((45-ACOS(SQRT(5/AJ112))*180/PI())/(O$38*10^(-2)*$B109)*10^3))/$X$38)*100,(((45-ACOS(SQRT((5+$X$39)/10))*180/PI())/(O$38*10^(-2)*$B109)*10^3 - ((45-ACOS(SQRT(5/10))*180/PI())/(O$38*10^(-2)*$B109)*10^3))))</f>
        <v>5.876494124137456</v>
      </c>
      <c r="P109" s="91">
        <f t="shared" ref="P109:P160" si="27">IF($X$109=1,(((45-ACOS(SQRT((5+$X$39)/AK112))*180/PI())/(P$38*10^(-2)*$B109)*10^3 - ((45-ACOS(SQRT(5/AK112))*180/PI())/(P$38*10^(-2)*$B109)*10^3))/$X$38)*100,(((45-ACOS(SQRT((5+$X$39)/10))*180/PI())/(P$38*10^(-2)*$B109)*10^3 - ((45-ACOS(SQRT(5/10))*180/PI())/(P$38*10^(-2)*$B109)*10^3))))</f>
        <v>5.4567445438419231</v>
      </c>
      <c r="Q109" s="91">
        <f t="shared" ref="Q109:Q160" si="28">IF($X$109=1,(((45-ACOS(SQRT((5+$X$39)/AL112))*180/PI())/(Q$38*10^(-2)*$B109)*10^3 - ((45-ACOS(SQRT(5/AL112))*180/PI())/(Q$38*10^(-2)*$B109)*10^3))/$X$38)*100,(((45-ACOS(SQRT((5+$X$39)/10))*180/PI())/(Q$38*10^(-2)*$B109)*10^3 - ((45-ACOS(SQRT(5/10))*180/PI())/(Q$38*10^(-2)*$B109)*10^3))))</f>
        <v>5.0929615742524623</v>
      </c>
      <c r="R109" s="91">
        <f t="shared" ref="R109:R160" si="29">IF($X$109=1,(((45-ACOS(SQRT((5+$X$39)/AM112))*180/PI())/(R$38*10^(-2)*$B109)*10^3 - ((45-ACOS(SQRT(5/AM112))*180/PI())/(R$38*10^(-2)*$B109)*10^3))/$X$38)*100,(((45-ACOS(SQRT((5+$X$39)/10))*180/PI())/(R$38*10^(-2)*$B109)*10^3 - ((45-ACOS(SQRT(5/10))*180/PI())/(R$38*10^(-2)*$B109)*10^3))))</f>
        <v>4.7746514758616829</v>
      </c>
      <c r="S109" s="91">
        <f t="shared" ref="S109:S160" si="30">IF($X$109=1,(((45-ACOS(SQRT((5+$X$39)/AN112))*180/PI())/(S$38*10^(-2)*$B109)*10^3 - ((45-ACOS(SQRT(5/AN112))*180/PI())/(S$38*10^(-2)*$B109)*10^3))/$X$38)*100,(((45-ACOS(SQRT((5+$X$39)/10))*180/PI())/(S$38*10^(-2)*$B109)*10^3 - ((45-ACOS(SQRT(5/10))*180/PI())/(S$38*10^(-2)*$B109)*10^3))))</f>
        <v>4.4937896243404083</v>
      </c>
      <c r="T109" s="91">
        <f t="shared" ref="T109:T160" si="31">IF($X$109=1,(((45-ACOS(SQRT((5+$X$39)/AO112))*180/PI())/(T$38*10^(-2)*$B109)*10^3 - ((45-ACOS(SQRT(5/AO112))*180/PI())/(T$38*10^(-2)*$B109)*10^3))/$X$38)*100,(((45-ACOS(SQRT((5+$X$39)/10))*180/PI())/(T$38*10^(-2)*$B109)*10^3 - ((45-ACOS(SQRT(5/10))*180/PI())/(T$38*10^(-2)*$B109)*10^3))))</f>
        <v>4.2441346452103854</v>
      </c>
      <c r="U109" s="91">
        <f t="shared" ref="U109:U160" si="32">IF($X$109=1,(((45-ACOS(SQRT((5+$X$39)/AP112))*180/PI())/(U$38*10^(-2)*$B109)*10^3 - ((45-ACOS(SQRT(5/AP112))*180/PI())/(U$38*10^(-2)*$B109)*10^3))/$X$38)*100,(((45-ACOS(SQRT((5+$X$39)/10))*180/PI())/(U$38*10^(-2)*$B109)*10^3 - ((45-ACOS(SQRT(5/10))*180/PI())/(U$38*10^(-2)*$B109)*10^3))))</f>
        <v>4.0207591375677341</v>
      </c>
      <c r="V109" s="91">
        <f t="shared" ref="V109:V160" si="33">IF($X$109=1,(((45-ACOS(SQRT((5+$X$39)/AQ112))*180/PI())/(V$38*10^(-2)*$B109)*10^3 - ((45-ACOS(SQRT(5/AQ112))*180/PI())/(V$38*10^(-2)*$B109)*10^3))/$X$38)*100,(((45-ACOS(SQRT((5+$X$39)/10))*180/PI())/(V$38*10^(-2)*$B109)*10^3 - ((45-ACOS(SQRT(5/10))*180/PI())/(V$38*10^(-2)*$B109)*10^3))))</f>
        <v>3.819721180689347</v>
      </c>
      <c r="W109" t="s">
        <v>52</v>
      </c>
      <c r="X109">
        <v>0</v>
      </c>
    </row>
    <row r="110" spans="2:24" ht="16.5" thickBot="1" x14ac:dyDescent="0.3">
      <c r="B110" s="34">
        <v>200</v>
      </c>
      <c r="C110" s="91">
        <f t="shared" si="13"/>
        <v>57.295817710340202</v>
      </c>
      <c r="D110" s="91">
        <f t="shared" si="14"/>
        <v>28.647908855170101</v>
      </c>
      <c r="E110" s="91">
        <f t="shared" si="16"/>
        <v>19.098605903446732</v>
      </c>
      <c r="F110" s="91">
        <f t="shared" si="17"/>
        <v>14.323954427585051</v>
      </c>
      <c r="G110" s="91">
        <f t="shared" si="18"/>
        <v>11.45916354206804</v>
      </c>
      <c r="H110" s="91">
        <f t="shared" si="19"/>
        <v>9.5493029517233659</v>
      </c>
      <c r="I110" s="91">
        <f t="shared" si="20"/>
        <v>8.1851168157628855</v>
      </c>
      <c r="J110" s="91">
        <f t="shared" si="21"/>
        <v>7.1619772137925253</v>
      </c>
      <c r="K110" s="91">
        <f>IF($X$109=1,(((45-ACOS(SQRT((5+$X$39)/AF113))*180/PI())/(K$38*10^(-2)*$B110)*10^3 - ((45-ACOS(SQRT(5/AF113))*180/PI())/(K$38*10^(-2)*$B110)*10^3))/$X$38)*100,(((45-ACOS(SQRT((5+$X$39)/10))*180/PI())/(K$38*10^(-2)*$B110)*10^3 - ((45-ACOS(SQRT(5/10))*180/PI())/(K$38*10^(-2)*$B110)*10^3))))</f>
        <v>6.3662019678155772</v>
      </c>
      <c r="L110" s="91">
        <f t="shared" si="23"/>
        <v>5.7295817710340202</v>
      </c>
      <c r="M110" s="91">
        <f t="shared" si="24"/>
        <v>5.208710700940018</v>
      </c>
      <c r="N110" s="91">
        <f t="shared" si="25"/>
        <v>4.7746514758616829</v>
      </c>
      <c r="O110" s="91">
        <f t="shared" si="26"/>
        <v>4.4073705931030931</v>
      </c>
      <c r="P110" s="91">
        <f t="shared" si="27"/>
        <v>4.0925584078814428</v>
      </c>
      <c r="Q110" s="91">
        <f t="shared" si="28"/>
        <v>3.819721180689347</v>
      </c>
      <c r="R110" s="91">
        <f t="shared" si="29"/>
        <v>3.5809886068962626</v>
      </c>
      <c r="S110" s="91">
        <f t="shared" si="30"/>
        <v>3.3703422182553062</v>
      </c>
      <c r="T110" s="91">
        <f t="shared" si="31"/>
        <v>3.1831009839077886</v>
      </c>
      <c r="U110" s="91">
        <f t="shared" si="32"/>
        <v>3.0155693531758003</v>
      </c>
      <c r="V110" s="91">
        <f t="shared" si="33"/>
        <v>2.8647908855170101</v>
      </c>
    </row>
    <row r="111" spans="2:24" ht="16.5" thickBot="1" x14ac:dyDescent="0.3">
      <c r="B111" s="34">
        <v>250</v>
      </c>
      <c r="C111" s="91">
        <f t="shared" si="13"/>
        <v>45.836654168272162</v>
      </c>
      <c r="D111" s="91">
        <f>IF($X$109=1,(((45-ACOS(SQRT((5+$X$39)/X111))*180/PI())/(D$38*10^(-2)*$B111)*10^3 - ((45-ACOS(SQRT(5/X111))*180/PI())/(D$38*10^(-2)*$B111)*10^3))/$X$38)*100,(((45-ACOS(SQRT((5+$X$39)/10))*180/PI())/(D$38*10^(-2)*$B111)*10^3 - ((45-ACOS(SQRT(5/10))*180/PI())/(D$38*10^(-2)*$B111)*10^3))))</f>
        <v>22.918327084136081</v>
      </c>
      <c r="E111" s="91">
        <f t="shared" si="16"/>
        <v>15.278884722757388</v>
      </c>
      <c r="F111" s="91">
        <f t="shared" si="17"/>
        <v>11.45916354206804</v>
      </c>
      <c r="G111" s="91">
        <f t="shared" si="18"/>
        <v>9.1673308336544324</v>
      </c>
      <c r="H111" s="91">
        <f t="shared" si="19"/>
        <v>7.6394423613786939</v>
      </c>
      <c r="I111" s="91">
        <f t="shared" si="20"/>
        <v>6.548093452610309</v>
      </c>
      <c r="J111" s="91">
        <f t="shared" si="21"/>
        <v>5.7295817710340202</v>
      </c>
      <c r="K111" s="91">
        <f t="shared" si="22"/>
        <v>5.0929615742524623</v>
      </c>
      <c r="L111" s="91">
        <f t="shared" si="23"/>
        <v>4.5836654168272162</v>
      </c>
      <c r="M111" s="91">
        <f t="shared" si="24"/>
        <v>4.1669685607520144</v>
      </c>
      <c r="N111" s="91">
        <f t="shared" si="25"/>
        <v>3.819721180689347</v>
      </c>
      <c r="O111" s="91">
        <f t="shared" si="26"/>
        <v>3.5258964744824741</v>
      </c>
      <c r="P111" s="91">
        <f t="shared" si="27"/>
        <v>3.2740467263051545</v>
      </c>
      <c r="Q111" s="91">
        <f t="shared" si="28"/>
        <v>3.0557769445514777</v>
      </c>
      <c r="R111" s="91">
        <f t="shared" si="29"/>
        <v>2.8647908855170101</v>
      </c>
      <c r="S111" s="91">
        <f t="shared" si="30"/>
        <v>2.6962737746042449</v>
      </c>
      <c r="T111" s="91">
        <f t="shared" si="31"/>
        <v>2.5464807871262312</v>
      </c>
      <c r="U111" s="91">
        <f t="shared" si="32"/>
        <v>2.4124554825406404</v>
      </c>
      <c r="V111" s="91">
        <f t="shared" si="33"/>
        <v>2.2918327084136081</v>
      </c>
      <c r="W111" t="s">
        <v>51</v>
      </c>
      <c r="X111">
        <v>10</v>
      </c>
    </row>
    <row r="112" spans="2:24" ht="16.5" thickBot="1" x14ac:dyDescent="0.3">
      <c r="B112" s="34">
        <v>300</v>
      </c>
      <c r="C112" s="91">
        <f t="shared" si="13"/>
        <v>38.197211806893463</v>
      </c>
      <c r="D112" s="91">
        <f t="shared" si="14"/>
        <v>19.098605903446732</v>
      </c>
      <c r="E112" s="91">
        <f t="shared" si="16"/>
        <v>12.732403935631154</v>
      </c>
      <c r="F112" s="91">
        <f t="shared" si="17"/>
        <v>9.5493029517233659</v>
      </c>
      <c r="G112" s="91">
        <f t="shared" si="18"/>
        <v>7.6394423613786939</v>
      </c>
      <c r="H112" s="91">
        <f t="shared" si="19"/>
        <v>6.3662019678155772</v>
      </c>
      <c r="I112" s="91">
        <f t="shared" si="20"/>
        <v>5.4567445438419231</v>
      </c>
      <c r="J112" s="91">
        <f t="shared" si="21"/>
        <v>4.7746514758616829</v>
      </c>
      <c r="K112" s="91">
        <f t="shared" si="22"/>
        <v>4.2441346452103854</v>
      </c>
      <c r="L112" s="91">
        <f t="shared" si="23"/>
        <v>3.819721180689347</v>
      </c>
      <c r="M112" s="91">
        <f t="shared" si="24"/>
        <v>3.4724738006266787</v>
      </c>
      <c r="N112" s="91">
        <f t="shared" si="25"/>
        <v>3.1831009839077886</v>
      </c>
      <c r="O112" s="91">
        <f t="shared" si="26"/>
        <v>2.938247062068728</v>
      </c>
      <c r="P112" s="91">
        <f t="shared" si="27"/>
        <v>2.7283722719209615</v>
      </c>
      <c r="Q112" s="91">
        <f t="shared" si="28"/>
        <v>2.5464807871262312</v>
      </c>
      <c r="R112" s="91">
        <f t="shared" si="29"/>
        <v>2.3873257379308415</v>
      </c>
      <c r="S112" s="91">
        <f t="shared" si="30"/>
        <v>2.2468948121702041</v>
      </c>
      <c r="T112" s="91">
        <f t="shared" si="31"/>
        <v>2.1220673226051927</v>
      </c>
      <c r="U112" s="91">
        <f t="shared" si="32"/>
        <v>2.010379568783867</v>
      </c>
      <c r="V112" s="91">
        <f t="shared" si="33"/>
        <v>1.9098605903446735</v>
      </c>
    </row>
    <row r="113" spans="2:27" ht="16.5" thickBot="1" x14ac:dyDescent="0.3">
      <c r="B113" s="34">
        <v>350</v>
      </c>
      <c r="C113" s="91">
        <f t="shared" si="13"/>
        <v>32.740467263051549</v>
      </c>
      <c r="D113" s="91">
        <f t="shared" si="14"/>
        <v>16.370233631525775</v>
      </c>
      <c r="E113" s="91">
        <f t="shared" si="16"/>
        <v>10.913489087683848</v>
      </c>
      <c r="F113" s="91">
        <f t="shared" si="17"/>
        <v>8.1851168157628873</v>
      </c>
      <c r="G113" s="91">
        <f t="shared" si="18"/>
        <v>6.548093452610309</v>
      </c>
      <c r="H113" s="91">
        <f t="shared" si="19"/>
        <v>5.456744543841924</v>
      </c>
      <c r="I113" s="91">
        <f t="shared" si="20"/>
        <v>4.6772096090073632</v>
      </c>
      <c r="J113" s="91">
        <f t="shared" si="21"/>
        <v>4.0925584078814436</v>
      </c>
      <c r="K113" s="91">
        <f t="shared" si="22"/>
        <v>3.6378296958946161</v>
      </c>
      <c r="L113" s="91">
        <f t="shared" si="23"/>
        <v>3.2740467263051545</v>
      </c>
      <c r="M113" s="91">
        <f t="shared" si="24"/>
        <v>2.976406114822868</v>
      </c>
      <c r="N113" s="91">
        <f t="shared" si="25"/>
        <v>2.728372271920962</v>
      </c>
      <c r="O113" s="91">
        <f t="shared" si="26"/>
        <v>2.518497481773196</v>
      </c>
      <c r="P113" s="91">
        <f t="shared" si="27"/>
        <v>2.3386048045036816</v>
      </c>
      <c r="Q113" s="91">
        <f t="shared" si="28"/>
        <v>2.1826978175367691</v>
      </c>
      <c r="R113" s="91">
        <f t="shared" si="29"/>
        <v>2.0462792039407218</v>
      </c>
      <c r="S113" s="91">
        <f t="shared" si="30"/>
        <v>1.9259098390030318</v>
      </c>
      <c r="T113" s="91">
        <f t="shared" si="31"/>
        <v>1.8189148479473081</v>
      </c>
      <c r="U113" s="91">
        <f t="shared" si="32"/>
        <v>1.7231824875290289</v>
      </c>
      <c r="V113" s="91">
        <f t="shared" si="33"/>
        <v>1.6370233631525772</v>
      </c>
    </row>
    <row r="114" spans="2:27" ht="16.5" thickBot="1" x14ac:dyDescent="0.3">
      <c r="B114" s="34">
        <v>400</v>
      </c>
      <c r="C114" s="91">
        <f t="shared" ref="C114:C139" si="34">IF($X$109=1,(((45-ACOS(SQRT((5+$X$39)/X117))*180/PI())/(C$38*10^(-2)*$B114)*10^3 - ((45-ACOS(SQRT(5/X117))*180/PI())/(C$38*10^(-2)*$B114)*10^3))/$X$38)*100,(((45-ACOS(SQRT((5+$X$39)/10))*180/PI())/(C$38*10^(-2)*$B114)*10^3 - ((45-ACOS(SQRT(5/10))*180/PI())/(C$38*10^(-2)*$B114)*10^3))))</f>
        <v>28.647908855170101</v>
      </c>
      <c r="D114" s="91">
        <f t="shared" si="14"/>
        <v>14.323954427585051</v>
      </c>
      <c r="E114" s="91">
        <f t="shared" si="16"/>
        <v>9.5493029517233659</v>
      </c>
      <c r="F114" s="91">
        <f t="shared" si="17"/>
        <v>7.1619772137925253</v>
      </c>
      <c r="G114" s="91">
        <f t="shared" si="18"/>
        <v>5.7295817710340202</v>
      </c>
      <c r="H114" s="91">
        <f t="shared" si="19"/>
        <v>4.7746514758616829</v>
      </c>
      <c r="I114" s="91">
        <f t="shared" si="20"/>
        <v>4.0925584078814428</v>
      </c>
      <c r="J114" s="91">
        <f t="shared" si="21"/>
        <v>3.5809886068962626</v>
      </c>
      <c r="K114" s="91">
        <f t="shared" si="22"/>
        <v>3.1831009839077886</v>
      </c>
      <c r="L114" s="91">
        <f t="shared" si="23"/>
        <v>2.8647908855170101</v>
      </c>
      <c r="M114" s="91">
        <f t="shared" si="24"/>
        <v>2.604355350470009</v>
      </c>
      <c r="N114" s="91">
        <f t="shared" si="25"/>
        <v>2.3873257379308415</v>
      </c>
      <c r="O114" s="91">
        <f t="shared" si="26"/>
        <v>2.2036852965515465</v>
      </c>
      <c r="P114" s="91">
        <f t="shared" si="27"/>
        <v>2.0462792039407214</v>
      </c>
      <c r="Q114" s="91">
        <f t="shared" si="28"/>
        <v>1.9098605903446735</v>
      </c>
      <c r="R114" s="91">
        <f t="shared" si="29"/>
        <v>1.7904943034481313</v>
      </c>
      <c r="S114" s="91">
        <f t="shared" si="30"/>
        <v>1.6851711091276531</v>
      </c>
      <c r="T114" s="91">
        <f t="shared" si="31"/>
        <v>1.5915504919538943</v>
      </c>
      <c r="U114" s="91">
        <f t="shared" si="32"/>
        <v>1.5077846765879002</v>
      </c>
      <c r="V114" s="91">
        <f t="shared" si="33"/>
        <v>1.4323954427585051</v>
      </c>
    </row>
    <row r="115" spans="2:27" ht="16.5" thickBot="1" x14ac:dyDescent="0.3">
      <c r="B115" s="34">
        <v>450</v>
      </c>
      <c r="C115" s="91">
        <f t="shared" si="34"/>
        <v>25.464807871262309</v>
      </c>
      <c r="D115" s="91">
        <f t="shared" si="14"/>
        <v>12.732403935631154</v>
      </c>
      <c r="E115" s="91">
        <f t="shared" si="16"/>
        <v>8.4882692904207708</v>
      </c>
      <c r="F115" s="91">
        <f t="shared" si="17"/>
        <v>6.3662019678155772</v>
      </c>
      <c r="G115" s="91">
        <f t="shared" si="18"/>
        <v>5.0929615742524623</v>
      </c>
      <c r="H115" s="91">
        <f t="shared" si="19"/>
        <v>4.2441346452103854</v>
      </c>
      <c r="I115" s="91">
        <f t="shared" si="20"/>
        <v>3.6378296958946157</v>
      </c>
      <c r="J115" s="91">
        <f t="shared" si="21"/>
        <v>3.1831009839077886</v>
      </c>
      <c r="K115" s="91">
        <f t="shared" si="22"/>
        <v>2.8294230968069236</v>
      </c>
      <c r="L115" s="91">
        <f t="shared" si="23"/>
        <v>2.5464807871262312</v>
      </c>
      <c r="M115" s="91">
        <f t="shared" si="24"/>
        <v>2.3149825337511198</v>
      </c>
      <c r="N115" s="91">
        <f t="shared" si="25"/>
        <v>2.1220673226051927</v>
      </c>
      <c r="O115" s="91">
        <f t="shared" si="26"/>
        <v>1.9588313747124857</v>
      </c>
      <c r="P115" s="91">
        <f t="shared" si="27"/>
        <v>1.8189148479473078</v>
      </c>
      <c r="Q115" s="91">
        <f t="shared" si="28"/>
        <v>1.6976538580841543</v>
      </c>
      <c r="R115" s="91">
        <f t="shared" si="29"/>
        <v>1.5915504919538943</v>
      </c>
      <c r="S115" s="91">
        <f t="shared" si="30"/>
        <v>1.497929874780136</v>
      </c>
      <c r="T115" s="91">
        <f t="shared" si="31"/>
        <v>1.4147115484034618</v>
      </c>
      <c r="U115" s="91">
        <f t="shared" si="32"/>
        <v>1.3402530458559112</v>
      </c>
      <c r="V115" s="91">
        <f t="shared" si="33"/>
        <v>1.2732403935631156</v>
      </c>
    </row>
    <row r="116" spans="2:27" ht="16.5" thickBot="1" x14ac:dyDescent="0.3">
      <c r="B116" s="34">
        <v>500</v>
      </c>
      <c r="C116" s="91">
        <f t="shared" si="34"/>
        <v>22.918327084136081</v>
      </c>
      <c r="D116" s="91">
        <f t="shared" si="14"/>
        <v>11.45916354206804</v>
      </c>
      <c r="E116" s="91">
        <f t="shared" si="16"/>
        <v>7.6394423613786939</v>
      </c>
      <c r="F116" s="91">
        <f t="shared" si="17"/>
        <v>5.7295817710340202</v>
      </c>
      <c r="G116" s="91">
        <f t="shared" si="18"/>
        <v>4.5836654168272162</v>
      </c>
      <c r="H116" s="91">
        <f t="shared" si="19"/>
        <v>3.819721180689347</v>
      </c>
      <c r="I116" s="91">
        <f t="shared" si="20"/>
        <v>3.2740467263051545</v>
      </c>
      <c r="J116" s="91">
        <f t="shared" si="21"/>
        <v>2.8647908855170101</v>
      </c>
      <c r="K116" s="91">
        <f t="shared" si="22"/>
        <v>2.5464807871262312</v>
      </c>
      <c r="L116" s="91">
        <f t="shared" si="23"/>
        <v>2.2918327084136081</v>
      </c>
      <c r="M116" s="91">
        <f t="shared" si="24"/>
        <v>2.0834842803760072</v>
      </c>
      <c r="N116" s="91">
        <f t="shared" si="25"/>
        <v>1.9098605903446735</v>
      </c>
      <c r="O116" s="91">
        <f t="shared" si="26"/>
        <v>1.7629482372412371</v>
      </c>
      <c r="P116" s="91">
        <f t="shared" si="27"/>
        <v>1.6370233631525772</v>
      </c>
      <c r="Q116" s="91">
        <f t="shared" si="28"/>
        <v>1.5278884722757389</v>
      </c>
      <c r="R116" s="91">
        <f t="shared" si="29"/>
        <v>1.4323954427585051</v>
      </c>
      <c r="S116" s="91">
        <f t="shared" si="30"/>
        <v>1.3481368873021224</v>
      </c>
      <c r="T116" s="91">
        <f t="shared" si="31"/>
        <v>1.2732403935631156</v>
      </c>
      <c r="U116" s="91">
        <f t="shared" si="32"/>
        <v>1.2062277412703202</v>
      </c>
      <c r="V116" s="91">
        <f t="shared" si="33"/>
        <v>1.145916354206804</v>
      </c>
    </row>
    <row r="117" spans="2:27" ht="16.5" thickBot="1" x14ac:dyDescent="0.3">
      <c r="B117" s="34">
        <v>550</v>
      </c>
      <c r="C117" s="91">
        <f t="shared" si="34"/>
        <v>20.834842803760072</v>
      </c>
      <c r="D117" s="91">
        <f t="shared" si="14"/>
        <v>10.417421401880036</v>
      </c>
      <c r="E117" s="91">
        <f t="shared" si="16"/>
        <v>6.9449476012533573</v>
      </c>
      <c r="F117" s="91">
        <f t="shared" si="17"/>
        <v>5.208710700940018</v>
      </c>
      <c r="G117" s="91">
        <f t="shared" si="18"/>
        <v>4.1669685607520144</v>
      </c>
      <c r="H117" s="91">
        <f t="shared" si="19"/>
        <v>3.4724738006266787</v>
      </c>
      <c r="I117" s="91">
        <f t="shared" si="20"/>
        <v>2.9764061148228671</v>
      </c>
      <c r="J117" s="91">
        <f t="shared" si="21"/>
        <v>2.604355350470009</v>
      </c>
      <c r="K117" s="91">
        <f t="shared" si="22"/>
        <v>2.3149825337511198</v>
      </c>
      <c r="L117" s="91">
        <f t="shared" si="23"/>
        <v>2.0834842803760072</v>
      </c>
      <c r="M117" s="91">
        <f t="shared" si="24"/>
        <v>1.8940766185236431</v>
      </c>
      <c r="N117" s="91">
        <f t="shared" si="25"/>
        <v>1.7362369003133393</v>
      </c>
      <c r="O117" s="91">
        <f t="shared" si="26"/>
        <v>1.602680215673852</v>
      </c>
      <c r="P117" s="91">
        <f t="shared" si="27"/>
        <v>1.4882030574114335</v>
      </c>
      <c r="Q117" s="91">
        <f t="shared" si="28"/>
        <v>1.3889895202506717</v>
      </c>
      <c r="R117" s="91">
        <f t="shared" si="29"/>
        <v>1.3021776752350045</v>
      </c>
      <c r="S117" s="91">
        <f t="shared" si="30"/>
        <v>1.2255789884564749</v>
      </c>
      <c r="T117" s="91">
        <f t="shared" si="31"/>
        <v>1.1574912668755599</v>
      </c>
      <c r="U117" s="91">
        <f t="shared" si="32"/>
        <v>1.0965706738821093</v>
      </c>
      <c r="V117" s="91">
        <f t="shared" si="33"/>
        <v>1.0417421401880036</v>
      </c>
    </row>
    <row r="118" spans="2:27" ht="16.5" thickBot="1" x14ac:dyDescent="0.3">
      <c r="B118" s="34">
        <v>600</v>
      </c>
      <c r="C118" s="91">
        <f t="shared" si="34"/>
        <v>19.098605903446732</v>
      </c>
      <c r="D118" s="91">
        <f t="shared" si="14"/>
        <v>9.5493029517233659</v>
      </c>
      <c r="E118" s="91">
        <f t="shared" si="16"/>
        <v>6.3662019678155772</v>
      </c>
      <c r="F118" s="91">
        <f t="shared" si="17"/>
        <v>4.7746514758616829</v>
      </c>
      <c r="G118" s="91">
        <f t="shared" si="18"/>
        <v>3.819721180689347</v>
      </c>
      <c r="H118" s="91">
        <f t="shared" si="19"/>
        <v>3.1831009839077886</v>
      </c>
      <c r="I118" s="91">
        <f t="shared" si="20"/>
        <v>2.7283722719209615</v>
      </c>
      <c r="J118" s="91">
        <f t="shared" si="21"/>
        <v>2.3873257379308415</v>
      </c>
      <c r="K118" s="91">
        <f t="shared" si="22"/>
        <v>2.1220673226051927</v>
      </c>
      <c r="L118" s="91">
        <f t="shared" si="23"/>
        <v>1.9098605903446735</v>
      </c>
      <c r="M118" s="91">
        <f t="shared" si="24"/>
        <v>1.7362369003133393</v>
      </c>
      <c r="N118" s="91">
        <f t="shared" si="25"/>
        <v>1.5915504919538943</v>
      </c>
      <c r="O118" s="91">
        <f t="shared" si="26"/>
        <v>1.469123531034364</v>
      </c>
      <c r="P118" s="91">
        <f t="shared" si="27"/>
        <v>1.3641861359604808</v>
      </c>
      <c r="Q118" s="91">
        <f t="shared" si="28"/>
        <v>1.2732403935631156</v>
      </c>
      <c r="R118" s="91">
        <f t="shared" si="29"/>
        <v>1.1936628689654207</v>
      </c>
      <c r="S118" s="91">
        <f t="shared" si="30"/>
        <v>1.1234474060851021</v>
      </c>
      <c r="T118" s="91">
        <f t="shared" si="31"/>
        <v>1.0610336613025964</v>
      </c>
      <c r="U118" s="91">
        <f t="shared" si="32"/>
        <v>1.0051897843919335</v>
      </c>
      <c r="V118" s="91">
        <f t="shared" si="33"/>
        <v>0.95493029517233674</v>
      </c>
    </row>
    <row r="119" spans="2:27" ht="16.5" thickBot="1" x14ac:dyDescent="0.3">
      <c r="B119" s="34">
        <v>650</v>
      </c>
      <c r="C119" s="91">
        <f t="shared" si="34"/>
        <v>17.629482372412372</v>
      </c>
      <c r="D119" s="91">
        <f t="shared" si="14"/>
        <v>8.8147411862061862</v>
      </c>
      <c r="E119" s="91">
        <f t="shared" si="16"/>
        <v>5.876494124137456</v>
      </c>
      <c r="F119" s="91">
        <f t="shared" si="17"/>
        <v>4.4073705931030931</v>
      </c>
      <c r="G119" s="91">
        <f t="shared" si="18"/>
        <v>3.5258964744824741</v>
      </c>
      <c r="H119" s="91">
        <f t="shared" si="19"/>
        <v>2.938247062068728</v>
      </c>
      <c r="I119" s="91">
        <f t="shared" si="20"/>
        <v>2.5184974817731955</v>
      </c>
      <c r="J119" s="91">
        <f t="shared" si="21"/>
        <v>2.2036852965515465</v>
      </c>
      <c r="K119" s="91">
        <f t="shared" si="22"/>
        <v>1.9588313747124857</v>
      </c>
      <c r="L119" s="91">
        <f t="shared" si="23"/>
        <v>1.7629482372412371</v>
      </c>
      <c r="M119" s="91">
        <f t="shared" si="24"/>
        <v>1.602680215673852</v>
      </c>
      <c r="N119" s="91">
        <f t="shared" si="25"/>
        <v>1.469123531034364</v>
      </c>
      <c r="O119" s="91">
        <f t="shared" si="26"/>
        <v>1.3561140286471056</v>
      </c>
      <c r="P119" s="91">
        <f t="shared" si="27"/>
        <v>1.2592487408865978</v>
      </c>
      <c r="Q119" s="91">
        <f t="shared" si="28"/>
        <v>1.1752988248274916</v>
      </c>
      <c r="R119" s="91">
        <f t="shared" si="29"/>
        <v>1.1018426482757733</v>
      </c>
      <c r="S119" s="91">
        <f t="shared" si="30"/>
        <v>1.0370283748477864</v>
      </c>
      <c r="T119" s="91">
        <f t="shared" si="31"/>
        <v>0.97941568735624285</v>
      </c>
      <c r="U119" s="91">
        <f t="shared" si="32"/>
        <v>0.92786749328486162</v>
      </c>
      <c r="V119" s="91">
        <f t="shared" si="33"/>
        <v>0.88147411862061853</v>
      </c>
      <c r="AA119">
        <f>10*10^-3</f>
        <v>0.01</v>
      </c>
    </row>
    <row r="120" spans="2:27" ht="16.5" thickBot="1" x14ac:dyDescent="0.3">
      <c r="B120" s="34">
        <v>700</v>
      </c>
      <c r="C120" s="91">
        <f t="shared" si="34"/>
        <v>16.370233631525775</v>
      </c>
      <c r="D120" s="91">
        <f t="shared" si="14"/>
        <v>8.1851168157628873</v>
      </c>
      <c r="E120" s="91">
        <f t="shared" si="16"/>
        <v>5.456744543841924</v>
      </c>
      <c r="F120" s="91">
        <f t="shared" si="17"/>
        <v>4.0925584078814436</v>
      </c>
      <c r="G120" s="91">
        <f t="shared" si="18"/>
        <v>3.2740467263051545</v>
      </c>
      <c r="H120" s="91">
        <f t="shared" si="19"/>
        <v>2.728372271920962</v>
      </c>
      <c r="I120" s="91">
        <f t="shared" si="20"/>
        <v>2.3386048045036816</v>
      </c>
      <c r="J120" s="91">
        <f t="shared" si="21"/>
        <v>2.0462792039407218</v>
      </c>
      <c r="K120" s="91">
        <f t="shared" si="22"/>
        <v>1.8189148479473081</v>
      </c>
      <c r="L120" s="91">
        <f t="shared" si="23"/>
        <v>1.6370233631525772</v>
      </c>
      <c r="M120" s="91">
        <f t="shared" si="24"/>
        <v>1.488203057411434</v>
      </c>
      <c r="N120" s="91">
        <f t="shared" si="25"/>
        <v>1.364186135960481</v>
      </c>
      <c r="O120" s="91">
        <f t="shared" si="26"/>
        <v>1.259248740886598</v>
      </c>
      <c r="P120" s="91">
        <f t="shared" si="27"/>
        <v>1.1693024022518408</v>
      </c>
      <c r="Q120" s="91">
        <f t="shared" si="28"/>
        <v>1.0913489087683845</v>
      </c>
      <c r="R120" s="91">
        <f t="shared" si="29"/>
        <v>1.0231396019703609</v>
      </c>
      <c r="S120" s="91">
        <f t="shared" si="30"/>
        <v>0.9629549195015159</v>
      </c>
      <c r="T120" s="91">
        <f t="shared" si="31"/>
        <v>0.90945742397365403</v>
      </c>
      <c r="U120" s="91">
        <f t="shared" si="32"/>
        <v>0.86159124376451446</v>
      </c>
      <c r="V120" s="91">
        <f t="shared" si="33"/>
        <v>0.81851168157628862</v>
      </c>
    </row>
    <row r="121" spans="2:27" ht="16.5" thickBot="1" x14ac:dyDescent="0.3">
      <c r="B121" s="34">
        <v>750</v>
      </c>
      <c r="C121" s="91">
        <f t="shared" si="34"/>
        <v>15.278884722757388</v>
      </c>
      <c r="D121" s="91">
        <f t="shared" si="14"/>
        <v>7.6394423613786939</v>
      </c>
      <c r="E121" s="91">
        <f t="shared" si="16"/>
        <v>5.0929615742524623</v>
      </c>
      <c r="F121" s="91">
        <f t="shared" si="17"/>
        <v>3.819721180689347</v>
      </c>
      <c r="G121" s="91">
        <f t="shared" si="18"/>
        <v>3.0557769445514777</v>
      </c>
      <c r="H121" s="91">
        <f t="shared" si="19"/>
        <v>2.5464807871262312</v>
      </c>
      <c r="I121" s="91">
        <f t="shared" si="20"/>
        <v>2.1826978175367691</v>
      </c>
      <c r="J121" s="91">
        <f t="shared" si="21"/>
        <v>1.9098605903446735</v>
      </c>
      <c r="K121" s="91">
        <f t="shared" si="22"/>
        <v>1.6976538580841543</v>
      </c>
      <c r="L121" s="91">
        <f t="shared" si="23"/>
        <v>1.5278884722757389</v>
      </c>
      <c r="M121" s="91">
        <f t="shared" si="24"/>
        <v>1.3889895202506717</v>
      </c>
      <c r="N121" s="91">
        <f t="shared" si="25"/>
        <v>1.2732403935631156</v>
      </c>
      <c r="O121" s="91">
        <f t="shared" si="26"/>
        <v>1.1752988248274916</v>
      </c>
      <c r="P121" s="91">
        <f t="shared" si="27"/>
        <v>1.0913489087683845</v>
      </c>
      <c r="Q121" s="91">
        <f t="shared" si="28"/>
        <v>1.0185923148504925</v>
      </c>
      <c r="R121" s="91">
        <f t="shared" si="29"/>
        <v>0.95493029517233674</v>
      </c>
      <c r="S121" s="91">
        <f t="shared" si="30"/>
        <v>0.89875792486808148</v>
      </c>
      <c r="T121" s="91">
        <f t="shared" si="31"/>
        <v>0.84882692904207713</v>
      </c>
      <c r="U121" s="91">
        <f t="shared" si="32"/>
        <v>0.80415182751354664</v>
      </c>
      <c r="V121" s="91">
        <f t="shared" si="33"/>
        <v>0.76394423613786944</v>
      </c>
    </row>
    <row r="122" spans="2:27" ht="16.5" thickBot="1" x14ac:dyDescent="0.3">
      <c r="B122" s="34">
        <v>800</v>
      </c>
      <c r="C122" s="91">
        <f t="shared" si="34"/>
        <v>14.323954427585051</v>
      </c>
      <c r="D122" s="91">
        <f t="shared" si="14"/>
        <v>7.1619772137925253</v>
      </c>
      <c r="E122" s="91">
        <f t="shared" si="16"/>
        <v>4.7746514758616829</v>
      </c>
      <c r="F122" s="91">
        <f t="shared" si="17"/>
        <v>3.5809886068962626</v>
      </c>
      <c r="G122" s="91">
        <f t="shared" si="18"/>
        <v>2.8647908855170101</v>
      </c>
      <c r="H122" s="91">
        <f t="shared" si="19"/>
        <v>2.3873257379308415</v>
      </c>
      <c r="I122" s="91">
        <f t="shared" si="20"/>
        <v>2.0462792039407214</v>
      </c>
      <c r="J122" s="91">
        <f t="shared" si="21"/>
        <v>1.7904943034481313</v>
      </c>
      <c r="K122" s="91">
        <f t="shared" si="22"/>
        <v>1.5915504919538943</v>
      </c>
      <c r="L122" s="91">
        <f t="shared" si="23"/>
        <v>1.4323954427585051</v>
      </c>
      <c r="M122" s="91">
        <f t="shared" si="24"/>
        <v>1.3021776752350045</v>
      </c>
      <c r="N122" s="91">
        <f t="shared" si="25"/>
        <v>1.1936628689654207</v>
      </c>
      <c r="O122" s="91">
        <f t="shared" si="26"/>
        <v>1.1018426482757733</v>
      </c>
      <c r="P122" s="91">
        <f t="shared" si="27"/>
        <v>1.0231396019703607</v>
      </c>
      <c r="Q122" s="91">
        <f t="shared" si="28"/>
        <v>0.95493029517233674</v>
      </c>
      <c r="R122" s="91">
        <f t="shared" si="29"/>
        <v>0.89524715172406566</v>
      </c>
      <c r="S122" s="91">
        <f t="shared" si="30"/>
        <v>0.84258555456382656</v>
      </c>
      <c r="T122" s="91">
        <f t="shared" si="31"/>
        <v>0.79577524597694715</v>
      </c>
      <c r="U122" s="91">
        <f t="shared" si="32"/>
        <v>0.75389233829395008</v>
      </c>
      <c r="V122" s="91">
        <f t="shared" si="33"/>
        <v>0.71619772137925253</v>
      </c>
    </row>
    <row r="123" spans="2:27" ht="16.5" thickBot="1" x14ac:dyDescent="0.3">
      <c r="B123" s="34">
        <v>850</v>
      </c>
      <c r="C123" s="91">
        <f t="shared" si="34"/>
        <v>13.481368873021225</v>
      </c>
      <c r="D123" s="91">
        <f t="shared" si="14"/>
        <v>6.7406844365106124</v>
      </c>
      <c r="E123" s="91">
        <f t="shared" si="16"/>
        <v>4.4937896243404083</v>
      </c>
      <c r="F123" s="91">
        <f t="shared" si="17"/>
        <v>3.3703422182553062</v>
      </c>
      <c r="G123" s="91">
        <f t="shared" si="18"/>
        <v>2.6962737746042449</v>
      </c>
      <c r="H123" s="91">
        <f t="shared" si="19"/>
        <v>2.2468948121702041</v>
      </c>
      <c r="I123" s="91">
        <f t="shared" si="20"/>
        <v>1.9259098390030318</v>
      </c>
      <c r="J123" s="91">
        <f t="shared" si="21"/>
        <v>1.6851711091276531</v>
      </c>
      <c r="K123" s="91">
        <f t="shared" si="22"/>
        <v>1.497929874780136</v>
      </c>
      <c r="L123" s="91">
        <f t="shared" si="23"/>
        <v>1.3481368873021224</v>
      </c>
      <c r="M123" s="91">
        <f t="shared" si="24"/>
        <v>1.2255789884564749</v>
      </c>
      <c r="N123" s="91">
        <f t="shared" si="25"/>
        <v>1.1234474060851021</v>
      </c>
      <c r="O123" s="91">
        <f t="shared" si="26"/>
        <v>1.0370283748477864</v>
      </c>
      <c r="P123" s="91">
        <f t="shared" si="27"/>
        <v>0.9629549195015159</v>
      </c>
      <c r="Q123" s="91">
        <f t="shared" si="28"/>
        <v>0.89875792486808159</v>
      </c>
      <c r="R123" s="91">
        <f t="shared" si="29"/>
        <v>0.84258555456382656</v>
      </c>
      <c r="S123" s="91">
        <f t="shared" si="30"/>
        <v>0.79302169841301318</v>
      </c>
      <c r="T123" s="91">
        <f t="shared" si="31"/>
        <v>0.74896493739006798</v>
      </c>
      <c r="U123" s="91">
        <f t="shared" si="32"/>
        <v>0.70954573015901168</v>
      </c>
      <c r="V123" s="91">
        <f t="shared" si="33"/>
        <v>0.67406844365106122</v>
      </c>
    </row>
    <row r="124" spans="2:27" ht="16.5" thickBot="1" x14ac:dyDescent="0.3">
      <c r="B124" s="34">
        <v>900</v>
      </c>
      <c r="C124" s="91">
        <f t="shared" si="34"/>
        <v>12.732403935631154</v>
      </c>
      <c r="D124" s="91">
        <f t="shared" si="14"/>
        <v>6.3662019678155772</v>
      </c>
      <c r="E124" s="91">
        <f t="shared" si="16"/>
        <v>4.2441346452103854</v>
      </c>
      <c r="F124" s="91">
        <f t="shared" si="17"/>
        <v>3.1831009839077886</v>
      </c>
      <c r="G124" s="91">
        <f t="shared" si="18"/>
        <v>2.5464807871262312</v>
      </c>
      <c r="H124" s="91">
        <f t="shared" si="19"/>
        <v>2.1220673226051927</v>
      </c>
      <c r="I124" s="91">
        <f t="shared" si="20"/>
        <v>1.8189148479473078</v>
      </c>
      <c r="J124" s="91">
        <f t="shared" si="21"/>
        <v>1.5915504919538943</v>
      </c>
      <c r="K124" s="91">
        <f t="shared" si="22"/>
        <v>1.4147115484034618</v>
      </c>
      <c r="L124" s="91">
        <f t="shared" si="23"/>
        <v>1.2732403935631156</v>
      </c>
      <c r="M124" s="91">
        <f t="shared" si="24"/>
        <v>1.1574912668755599</v>
      </c>
      <c r="N124" s="91">
        <f t="shared" si="25"/>
        <v>1.0610336613025964</v>
      </c>
      <c r="O124" s="91">
        <f t="shared" si="26"/>
        <v>0.97941568735624285</v>
      </c>
      <c r="P124" s="91">
        <f t="shared" si="27"/>
        <v>0.90945742397365392</v>
      </c>
      <c r="Q124" s="91">
        <f t="shared" si="28"/>
        <v>0.84882692904207713</v>
      </c>
      <c r="R124" s="91">
        <f t="shared" si="29"/>
        <v>0.79577524597694715</v>
      </c>
      <c r="S124" s="91">
        <f t="shared" si="30"/>
        <v>0.74896493739006798</v>
      </c>
      <c r="T124" s="91">
        <f t="shared" si="31"/>
        <v>0.7073557742017309</v>
      </c>
      <c r="U124" s="91">
        <f t="shared" si="32"/>
        <v>0.6701265229279556</v>
      </c>
      <c r="V124" s="91">
        <f t="shared" si="33"/>
        <v>0.63662019678155779</v>
      </c>
    </row>
    <row r="125" spans="2:27" ht="16.5" thickBot="1" x14ac:dyDescent="0.3">
      <c r="B125" s="34">
        <v>950</v>
      </c>
      <c r="C125" s="91">
        <f t="shared" si="34"/>
        <v>12.062277412703201</v>
      </c>
      <c r="D125" s="91">
        <f t="shared" si="14"/>
        <v>6.0311387063516007</v>
      </c>
      <c r="E125" s="91">
        <f t="shared" si="16"/>
        <v>4.0207591375677341</v>
      </c>
      <c r="F125" s="91">
        <f t="shared" si="17"/>
        <v>3.0155693531758003</v>
      </c>
      <c r="G125" s="91">
        <f t="shared" si="18"/>
        <v>2.4124554825406404</v>
      </c>
      <c r="H125" s="91">
        <f t="shared" si="19"/>
        <v>2.010379568783867</v>
      </c>
      <c r="I125" s="91">
        <f t="shared" si="20"/>
        <v>1.7231824875290289</v>
      </c>
      <c r="J125" s="91">
        <f t="shared" si="21"/>
        <v>1.5077846765879002</v>
      </c>
      <c r="K125" s="91">
        <f t="shared" si="22"/>
        <v>1.3402530458559112</v>
      </c>
      <c r="L125" s="91">
        <f t="shared" si="23"/>
        <v>1.2062277412703202</v>
      </c>
      <c r="M125" s="91">
        <f t="shared" si="24"/>
        <v>1.0965706738821093</v>
      </c>
      <c r="N125" s="91">
        <f t="shared" si="25"/>
        <v>1.0051897843919335</v>
      </c>
      <c r="O125" s="91">
        <f t="shared" si="26"/>
        <v>0.92786749328486162</v>
      </c>
      <c r="P125" s="91">
        <f t="shared" si="27"/>
        <v>0.86159124376451446</v>
      </c>
      <c r="Q125" s="91">
        <f t="shared" si="28"/>
        <v>0.80415182751354664</v>
      </c>
      <c r="R125" s="91">
        <f t="shared" si="29"/>
        <v>0.75389233829395008</v>
      </c>
      <c r="S125" s="91">
        <f t="shared" si="30"/>
        <v>0.70954573015901168</v>
      </c>
      <c r="T125" s="91">
        <f t="shared" si="31"/>
        <v>0.6701265229279556</v>
      </c>
      <c r="U125" s="91">
        <f t="shared" si="32"/>
        <v>0.63485670593174748</v>
      </c>
      <c r="V125" s="91">
        <f t="shared" si="33"/>
        <v>0.60311387063516009</v>
      </c>
    </row>
    <row r="126" spans="2:27" ht="16.5" thickBot="1" x14ac:dyDescent="0.3">
      <c r="B126" s="34">
        <v>1000</v>
      </c>
      <c r="C126" s="91">
        <f t="shared" si="34"/>
        <v>11.45916354206804</v>
      </c>
      <c r="D126" s="91">
        <f t="shared" si="14"/>
        <v>5.7295817710340202</v>
      </c>
      <c r="E126" s="91">
        <f t="shared" si="16"/>
        <v>3.819721180689347</v>
      </c>
      <c r="F126" s="91">
        <f t="shared" si="17"/>
        <v>2.8647908855170101</v>
      </c>
      <c r="G126" s="91">
        <f t="shared" si="18"/>
        <v>2.2918327084136081</v>
      </c>
      <c r="H126" s="91">
        <f t="shared" si="19"/>
        <v>1.9098605903446735</v>
      </c>
      <c r="I126" s="91">
        <f t="shared" si="20"/>
        <v>1.6370233631525772</v>
      </c>
      <c r="J126" s="91">
        <f t="shared" si="21"/>
        <v>1.4323954427585051</v>
      </c>
      <c r="K126" s="91">
        <f t="shared" si="22"/>
        <v>1.2732403935631156</v>
      </c>
      <c r="L126" s="91">
        <f t="shared" si="23"/>
        <v>1.145916354206804</v>
      </c>
      <c r="M126" s="91">
        <f t="shared" si="24"/>
        <v>1.0417421401880036</v>
      </c>
      <c r="N126" s="91">
        <f t="shared" si="25"/>
        <v>0.95493029517233674</v>
      </c>
      <c r="O126" s="91">
        <f t="shared" si="26"/>
        <v>0.88147411862061853</v>
      </c>
      <c r="P126" s="91">
        <f t="shared" si="27"/>
        <v>0.81851168157628862</v>
      </c>
      <c r="Q126" s="91">
        <f t="shared" si="28"/>
        <v>0.76394423613786944</v>
      </c>
      <c r="R126" s="91">
        <f t="shared" si="29"/>
        <v>0.71619772137925253</v>
      </c>
      <c r="S126" s="91">
        <f t="shared" si="30"/>
        <v>0.67406844365106122</v>
      </c>
      <c r="T126" s="91">
        <f t="shared" si="31"/>
        <v>0.63662019678155779</v>
      </c>
      <c r="U126" s="91">
        <f t="shared" si="32"/>
        <v>0.60311387063516009</v>
      </c>
      <c r="V126" s="91">
        <f t="shared" si="33"/>
        <v>0.57295817710340202</v>
      </c>
    </row>
    <row r="127" spans="2:27" ht="16.5" thickBot="1" x14ac:dyDescent="0.3">
      <c r="B127" s="34">
        <v>1050</v>
      </c>
      <c r="C127" s="91">
        <f t="shared" si="34"/>
        <v>10.913489087683848</v>
      </c>
      <c r="D127" s="91">
        <f t="shared" si="14"/>
        <v>5.456744543841924</v>
      </c>
      <c r="E127" s="91">
        <f t="shared" si="16"/>
        <v>3.6378296958946161</v>
      </c>
      <c r="F127" s="91">
        <f t="shared" si="17"/>
        <v>2.728372271920962</v>
      </c>
      <c r="G127" s="91">
        <f t="shared" si="18"/>
        <v>2.1826978175367691</v>
      </c>
      <c r="H127" s="91">
        <f t="shared" si="19"/>
        <v>1.8189148479473081</v>
      </c>
      <c r="I127" s="91">
        <f t="shared" si="20"/>
        <v>1.5590698696691212</v>
      </c>
      <c r="J127" s="91">
        <f t="shared" si="21"/>
        <v>1.364186135960481</v>
      </c>
      <c r="K127" s="91">
        <f t="shared" si="22"/>
        <v>1.2126098986315388</v>
      </c>
      <c r="L127" s="91">
        <f t="shared" si="23"/>
        <v>1.0913489087683845</v>
      </c>
      <c r="M127" s="91">
        <f t="shared" si="24"/>
        <v>0.99213537160762255</v>
      </c>
      <c r="N127" s="91">
        <f t="shared" si="25"/>
        <v>0.90945742397365403</v>
      </c>
      <c r="O127" s="91">
        <f t="shared" si="26"/>
        <v>0.83949916059106522</v>
      </c>
      <c r="P127" s="91">
        <f t="shared" si="27"/>
        <v>0.7795349348345606</v>
      </c>
      <c r="Q127" s="91">
        <f t="shared" si="28"/>
        <v>0.7275659391789232</v>
      </c>
      <c r="R127" s="91">
        <f t="shared" si="29"/>
        <v>0.6820930679802405</v>
      </c>
      <c r="S127" s="91">
        <f t="shared" si="30"/>
        <v>0.64196994633434401</v>
      </c>
      <c r="T127" s="91">
        <f t="shared" si="31"/>
        <v>0.60630494931576939</v>
      </c>
      <c r="U127" s="91">
        <f t="shared" si="32"/>
        <v>0.57439416250967612</v>
      </c>
      <c r="V127" s="91">
        <f t="shared" si="33"/>
        <v>0.54567445438419226</v>
      </c>
    </row>
    <row r="128" spans="2:27" ht="16.5" thickBot="1" x14ac:dyDescent="0.3">
      <c r="B128" s="34">
        <v>1100</v>
      </c>
      <c r="C128" s="91">
        <f t="shared" si="34"/>
        <v>10.417421401880036</v>
      </c>
      <c r="D128" s="91">
        <f t="shared" si="14"/>
        <v>5.208710700940018</v>
      </c>
      <c r="E128" s="91">
        <f t="shared" si="16"/>
        <v>3.4724738006266787</v>
      </c>
      <c r="F128" s="91">
        <f t="shared" si="17"/>
        <v>2.604355350470009</v>
      </c>
      <c r="G128" s="91">
        <f t="shared" si="18"/>
        <v>2.0834842803760072</v>
      </c>
      <c r="H128" s="91">
        <f t="shared" si="19"/>
        <v>1.7362369003133393</v>
      </c>
      <c r="I128" s="91">
        <f t="shared" si="20"/>
        <v>1.4882030574114335</v>
      </c>
      <c r="J128" s="91">
        <f t="shared" si="21"/>
        <v>1.3021776752350045</v>
      </c>
      <c r="K128" s="91">
        <f t="shared" si="22"/>
        <v>1.1574912668755599</v>
      </c>
      <c r="L128" s="91">
        <f t="shared" si="23"/>
        <v>1.0417421401880036</v>
      </c>
      <c r="M128" s="91">
        <f t="shared" si="24"/>
        <v>0.94703830926182153</v>
      </c>
      <c r="N128" s="91">
        <f t="shared" si="25"/>
        <v>0.86811845015666966</v>
      </c>
      <c r="O128" s="91">
        <f t="shared" si="26"/>
        <v>0.801340107836926</v>
      </c>
      <c r="P128" s="91">
        <f t="shared" si="27"/>
        <v>0.74410152870571677</v>
      </c>
      <c r="Q128" s="91">
        <f t="shared" si="28"/>
        <v>0.69449476012533584</v>
      </c>
      <c r="R128" s="91">
        <f t="shared" si="29"/>
        <v>0.65108883761750225</v>
      </c>
      <c r="S128" s="91">
        <f t="shared" si="30"/>
        <v>0.61278949422823747</v>
      </c>
      <c r="T128" s="91">
        <f t="shared" si="31"/>
        <v>0.57874563343777996</v>
      </c>
      <c r="U128" s="91">
        <f t="shared" si="32"/>
        <v>0.54828533694105464</v>
      </c>
      <c r="V128" s="91">
        <f t="shared" si="33"/>
        <v>0.5208710700940018</v>
      </c>
    </row>
    <row r="129" spans="2:22" ht="16.5" thickBot="1" x14ac:dyDescent="0.3">
      <c r="B129" s="34">
        <v>1150</v>
      </c>
      <c r="C129" s="91">
        <f t="shared" si="34"/>
        <v>9.964490036580905</v>
      </c>
      <c r="D129" s="91">
        <f t="shared" si="14"/>
        <v>4.9822450182904525</v>
      </c>
      <c r="E129" s="91">
        <f t="shared" si="16"/>
        <v>3.3214966788603015</v>
      </c>
      <c r="F129" s="91">
        <f t="shared" si="17"/>
        <v>2.4911225091452263</v>
      </c>
      <c r="G129" s="91">
        <f t="shared" si="18"/>
        <v>1.9928980073161811</v>
      </c>
      <c r="H129" s="91">
        <f t="shared" si="19"/>
        <v>1.6607483394301508</v>
      </c>
      <c r="I129" s="91">
        <f t="shared" si="20"/>
        <v>1.4234985766544148</v>
      </c>
      <c r="J129" s="91">
        <f t="shared" si="21"/>
        <v>1.2455612545726131</v>
      </c>
      <c r="K129" s="91">
        <f t="shared" si="22"/>
        <v>1.1071655596201004</v>
      </c>
      <c r="L129" s="91">
        <f t="shared" si="23"/>
        <v>0.99644900365809053</v>
      </c>
      <c r="M129" s="91">
        <f t="shared" si="24"/>
        <v>0.90586273059826405</v>
      </c>
      <c r="N129" s="91">
        <f t="shared" si="25"/>
        <v>0.83037416971507538</v>
      </c>
      <c r="O129" s="91">
        <f t="shared" si="26"/>
        <v>0.76649923358314653</v>
      </c>
      <c r="P129" s="91">
        <f t="shared" si="27"/>
        <v>0.71174928832720741</v>
      </c>
      <c r="Q129" s="91">
        <f t="shared" si="28"/>
        <v>0.66429933577206024</v>
      </c>
      <c r="R129" s="91">
        <f t="shared" si="29"/>
        <v>0.62278062728630657</v>
      </c>
      <c r="S129" s="91">
        <f t="shared" si="30"/>
        <v>0.58614647274005316</v>
      </c>
      <c r="T129" s="91">
        <f t="shared" si="31"/>
        <v>0.55358277981005022</v>
      </c>
      <c r="U129" s="91">
        <f t="shared" si="32"/>
        <v>0.52444684403057384</v>
      </c>
      <c r="V129" s="91">
        <f t="shared" si="33"/>
        <v>0.49822450182904526</v>
      </c>
    </row>
    <row r="130" spans="2:22" ht="16.5" thickBot="1" x14ac:dyDescent="0.3">
      <c r="B130" s="34">
        <v>1200</v>
      </c>
      <c r="C130" s="91">
        <f t="shared" si="34"/>
        <v>9.5493029517233659</v>
      </c>
      <c r="D130" s="91">
        <f t="shared" si="14"/>
        <v>4.7746514758616829</v>
      </c>
      <c r="E130" s="91">
        <f t="shared" si="16"/>
        <v>3.1831009839077886</v>
      </c>
      <c r="F130" s="91">
        <f t="shared" si="17"/>
        <v>2.3873257379308415</v>
      </c>
      <c r="G130" s="91">
        <f t="shared" si="18"/>
        <v>1.9098605903446735</v>
      </c>
      <c r="H130" s="91">
        <f t="shared" si="19"/>
        <v>1.5915504919538943</v>
      </c>
      <c r="I130" s="91">
        <f t="shared" si="20"/>
        <v>1.3641861359604808</v>
      </c>
      <c r="J130" s="91">
        <f t="shared" si="21"/>
        <v>1.1936628689654207</v>
      </c>
      <c r="K130" s="91">
        <f t="shared" si="22"/>
        <v>1.0610336613025964</v>
      </c>
      <c r="L130" s="91">
        <f t="shared" si="23"/>
        <v>0.95493029517233674</v>
      </c>
      <c r="M130" s="91">
        <f t="shared" si="24"/>
        <v>0.86811845015666966</v>
      </c>
      <c r="N130" s="91">
        <f t="shared" si="25"/>
        <v>0.79577524597694715</v>
      </c>
      <c r="O130" s="91">
        <f t="shared" si="26"/>
        <v>0.734561765517182</v>
      </c>
      <c r="P130" s="91">
        <f t="shared" si="27"/>
        <v>0.68209306798024039</v>
      </c>
      <c r="Q130" s="91">
        <f t="shared" si="28"/>
        <v>0.63662019678155779</v>
      </c>
      <c r="R130" s="91">
        <f t="shared" si="29"/>
        <v>0.59683143448271037</v>
      </c>
      <c r="S130" s="91">
        <f t="shared" si="30"/>
        <v>0.56172370304255104</v>
      </c>
      <c r="T130" s="91">
        <f t="shared" si="31"/>
        <v>0.53051683065129818</v>
      </c>
      <c r="U130" s="91">
        <f t="shared" si="32"/>
        <v>0.50259489219596676</v>
      </c>
      <c r="V130" s="91">
        <f t="shared" si="33"/>
        <v>0.47746514758616837</v>
      </c>
    </row>
    <row r="131" spans="2:22" ht="16.5" thickBot="1" x14ac:dyDescent="0.3">
      <c r="B131" s="34">
        <v>1250</v>
      </c>
      <c r="C131" s="91">
        <f t="shared" si="34"/>
        <v>9.1673308336544324</v>
      </c>
      <c r="D131" s="91">
        <f t="shared" si="14"/>
        <v>4.5836654168272162</v>
      </c>
      <c r="E131" s="91">
        <f t="shared" si="16"/>
        <v>3.0557769445514777</v>
      </c>
      <c r="F131" s="91">
        <f t="shared" si="17"/>
        <v>2.2918327084136081</v>
      </c>
      <c r="G131" s="91">
        <f t="shared" si="18"/>
        <v>1.8334661667308865</v>
      </c>
      <c r="H131" s="91">
        <f t="shared" si="19"/>
        <v>1.5278884722757389</v>
      </c>
      <c r="I131" s="91">
        <f t="shared" si="20"/>
        <v>1.3096186905220617</v>
      </c>
      <c r="J131" s="91">
        <f t="shared" si="21"/>
        <v>1.145916354206804</v>
      </c>
      <c r="K131" s="91">
        <f t="shared" si="22"/>
        <v>1.0185923148504925</v>
      </c>
      <c r="L131" s="91">
        <f t="shared" si="23"/>
        <v>0.91673308336544324</v>
      </c>
      <c r="M131" s="91">
        <f t="shared" si="24"/>
        <v>0.83339371215040292</v>
      </c>
      <c r="N131" s="91">
        <f t="shared" si="25"/>
        <v>0.76394423613786944</v>
      </c>
      <c r="O131" s="91">
        <f t="shared" si="26"/>
        <v>0.70517929489649467</v>
      </c>
      <c r="P131" s="91">
        <f t="shared" si="27"/>
        <v>0.65480934526103085</v>
      </c>
      <c r="Q131" s="91">
        <f t="shared" si="28"/>
        <v>0.61115538891029553</v>
      </c>
      <c r="R131" s="91">
        <f t="shared" si="29"/>
        <v>0.57295817710340202</v>
      </c>
      <c r="S131" s="91">
        <f t="shared" si="30"/>
        <v>0.53925475492084896</v>
      </c>
      <c r="T131" s="91">
        <f t="shared" si="31"/>
        <v>0.50929615742524625</v>
      </c>
      <c r="U131" s="91">
        <f t="shared" si="32"/>
        <v>0.48249109650812805</v>
      </c>
      <c r="V131" s="91">
        <f t="shared" si="33"/>
        <v>0.45836654168272162</v>
      </c>
    </row>
    <row r="132" spans="2:22" ht="16.5" thickBot="1" x14ac:dyDescent="0.3">
      <c r="B132" s="34">
        <v>1300</v>
      </c>
      <c r="C132" s="91">
        <f t="shared" si="34"/>
        <v>8.8147411862061862</v>
      </c>
      <c r="D132" s="91">
        <f t="shared" si="14"/>
        <v>4.4073705931030931</v>
      </c>
      <c r="E132" s="91">
        <f t="shared" si="16"/>
        <v>2.938247062068728</v>
      </c>
      <c r="F132" s="91">
        <f t="shared" si="17"/>
        <v>2.2036852965515465</v>
      </c>
      <c r="G132" s="91">
        <f t="shared" si="18"/>
        <v>1.7629482372412371</v>
      </c>
      <c r="H132" s="91">
        <f t="shared" si="19"/>
        <v>1.469123531034364</v>
      </c>
      <c r="I132" s="91">
        <f t="shared" si="20"/>
        <v>1.2592487408865978</v>
      </c>
      <c r="J132" s="91">
        <f t="shared" si="21"/>
        <v>1.1018426482757733</v>
      </c>
      <c r="K132" s="91">
        <f t="shared" si="22"/>
        <v>0.97941568735624285</v>
      </c>
      <c r="L132" s="91">
        <f t="shared" si="23"/>
        <v>0.88147411862061853</v>
      </c>
      <c r="M132" s="91">
        <f t="shared" si="24"/>
        <v>0.801340107836926</v>
      </c>
      <c r="N132" s="91">
        <f t="shared" si="25"/>
        <v>0.734561765517182</v>
      </c>
      <c r="O132" s="91">
        <f t="shared" si="26"/>
        <v>0.67805701432355281</v>
      </c>
      <c r="P132" s="91">
        <f t="shared" si="27"/>
        <v>0.62962437044329889</v>
      </c>
      <c r="Q132" s="91">
        <f t="shared" si="28"/>
        <v>0.5876494124137458</v>
      </c>
      <c r="R132" s="91">
        <f t="shared" si="29"/>
        <v>0.55092132413788664</v>
      </c>
      <c r="S132" s="91">
        <f t="shared" si="30"/>
        <v>0.51851418742389321</v>
      </c>
      <c r="T132" s="91">
        <f t="shared" si="31"/>
        <v>0.48970784367812142</v>
      </c>
      <c r="U132" s="91">
        <f t="shared" si="32"/>
        <v>0.46393374664243081</v>
      </c>
      <c r="V132" s="91">
        <f t="shared" si="33"/>
        <v>0.44073705931030926</v>
      </c>
    </row>
    <row r="133" spans="2:22" ht="16.5" thickBot="1" x14ac:dyDescent="0.3">
      <c r="B133" s="34">
        <v>1350</v>
      </c>
      <c r="C133" s="91">
        <f t="shared" si="34"/>
        <v>8.4882692904207708</v>
      </c>
      <c r="D133" s="91">
        <f t="shared" si="14"/>
        <v>4.2441346452103854</v>
      </c>
      <c r="E133" s="91">
        <f t="shared" si="16"/>
        <v>2.8294230968069236</v>
      </c>
      <c r="F133" s="91">
        <f t="shared" si="17"/>
        <v>2.1220673226051927</v>
      </c>
      <c r="G133" s="91">
        <f t="shared" si="18"/>
        <v>1.6976538580841543</v>
      </c>
      <c r="H133" s="91">
        <f t="shared" si="19"/>
        <v>1.4147115484034618</v>
      </c>
      <c r="I133" s="91">
        <f t="shared" si="20"/>
        <v>1.2126098986315386</v>
      </c>
      <c r="J133" s="91">
        <f t="shared" si="21"/>
        <v>1.0610336613025964</v>
      </c>
      <c r="K133" s="91">
        <f t="shared" si="22"/>
        <v>0.94314103226897461</v>
      </c>
      <c r="L133" s="91">
        <f t="shared" si="23"/>
        <v>0.84882692904207713</v>
      </c>
      <c r="M133" s="91">
        <f t="shared" si="24"/>
        <v>0.77166084458370643</v>
      </c>
      <c r="N133" s="91">
        <f t="shared" si="25"/>
        <v>0.7073557742017309</v>
      </c>
      <c r="O133" s="91">
        <f t="shared" si="26"/>
        <v>0.6529437915708286</v>
      </c>
      <c r="P133" s="91">
        <f t="shared" si="27"/>
        <v>0.60630494931576928</v>
      </c>
      <c r="Q133" s="91">
        <f t="shared" si="28"/>
        <v>0.56588461936138479</v>
      </c>
      <c r="R133" s="91">
        <f t="shared" si="29"/>
        <v>0.53051683065129818</v>
      </c>
      <c r="S133" s="91">
        <f t="shared" si="30"/>
        <v>0.49930995826004532</v>
      </c>
      <c r="T133" s="91">
        <f t="shared" si="31"/>
        <v>0.47157051613448731</v>
      </c>
      <c r="U133" s="91">
        <f t="shared" si="32"/>
        <v>0.44675101528530375</v>
      </c>
      <c r="V133" s="91">
        <f t="shared" si="33"/>
        <v>0.42441346452103856</v>
      </c>
    </row>
    <row r="134" spans="2:22" ht="16.5" thickBot="1" x14ac:dyDescent="0.3">
      <c r="B134" s="34">
        <v>1400</v>
      </c>
      <c r="C134" s="91">
        <f t="shared" si="34"/>
        <v>8.1851168157628873</v>
      </c>
      <c r="D134" s="91">
        <f t="shared" si="14"/>
        <v>4.0925584078814436</v>
      </c>
      <c r="E134" s="91">
        <f t="shared" si="16"/>
        <v>2.728372271920962</v>
      </c>
      <c r="F134" s="91">
        <f t="shared" si="17"/>
        <v>2.0462792039407218</v>
      </c>
      <c r="G134" s="91">
        <f t="shared" si="18"/>
        <v>1.6370233631525772</v>
      </c>
      <c r="H134" s="91">
        <f t="shared" si="19"/>
        <v>1.364186135960481</v>
      </c>
      <c r="I134" s="91">
        <f t="shared" si="20"/>
        <v>1.1693024022518408</v>
      </c>
      <c r="J134" s="91">
        <f t="shared" si="21"/>
        <v>1.0231396019703609</v>
      </c>
      <c r="K134" s="91">
        <f t="shared" si="22"/>
        <v>0.90945742397365403</v>
      </c>
      <c r="L134" s="91">
        <f t="shared" si="23"/>
        <v>0.81851168157628862</v>
      </c>
      <c r="M134" s="91">
        <f t="shared" si="24"/>
        <v>0.744101528705717</v>
      </c>
      <c r="N134" s="91">
        <f t="shared" si="25"/>
        <v>0.6820930679802405</v>
      </c>
      <c r="O134" s="91">
        <f t="shared" si="26"/>
        <v>0.629624370443299</v>
      </c>
      <c r="P134" s="91">
        <f t="shared" si="27"/>
        <v>0.58465120112592039</v>
      </c>
      <c r="Q134" s="91">
        <f t="shared" si="28"/>
        <v>0.54567445438419226</v>
      </c>
      <c r="R134" s="91">
        <f t="shared" si="29"/>
        <v>0.51156980098518046</v>
      </c>
      <c r="S134" s="91">
        <f t="shared" si="30"/>
        <v>0.48147745975075795</v>
      </c>
      <c r="T134" s="91">
        <f t="shared" si="31"/>
        <v>0.45472871198682702</v>
      </c>
      <c r="U134" s="91">
        <f t="shared" si="32"/>
        <v>0.43079562188225723</v>
      </c>
      <c r="V134" s="91">
        <f t="shared" si="33"/>
        <v>0.40925584078814431</v>
      </c>
    </row>
    <row r="135" spans="2:22" ht="16.5" thickBot="1" x14ac:dyDescent="0.3">
      <c r="B135" s="34">
        <v>1450</v>
      </c>
      <c r="C135" s="91">
        <f t="shared" si="34"/>
        <v>7.9028714083227865</v>
      </c>
      <c r="D135" s="91">
        <f t="shared" si="14"/>
        <v>3.9514357041613932</v>
      </c>
      <c r="E135" s="91">
        <f t="shared" si="16"/>
        <v>2.6342904694409288</v>
      </c>
      <c r="F135" s="91">
        <f t="shared" si="17"/>
        <v>1.9757178520806966</v>
      </c>
      <c r="G135" s="91">
        <f t="shared" si="18"/>
        <v>1.5805742816645572</v>
      </c>
      <c r="H135" s="91">
        <f t="shared" si="19"/>
        <v>1.3171452347204644</v>
      </c>
      <c r="I135" s="91">
        <f t="shared" si="20"/>
        <v>1.1289816297603978</v>
      </c>
      <c r="J135" s="91">
        <f t="shared" si="21"/>
        <v>0.98785892604034831</v>
      </c>
      <c r="K135" s="91">
        <f t="shared" si="22"/>
        <v>0.87809682314697624</v>
      </c>
      <c r="L135" s="91">
        <f t="shared" si="23"/>
        <v>0.79028714083227858</v>
      </c>
      <c r="M135" s="91">
        <f t="shared" si="24"/>
        <v>0.71844285530207141</v>
      </c>
      <c r="N135" s="91">
        <f t="shared" si="25"/>
        <v>0.6585726173602322</v>
      </c>
      <c r="O135" s="91">
        <f t="shared" si="26"/>
        <v>0.60791318525559901</v>
      </c>
      <c r="P135" s="91">
        <f t="shared" si="27"/>
        <v>0.56449081488019892</v>
      </c>
      <c r="Q135" s="91">
        <f t="shared" si="28"/>
        <v>0.52685809388818572</v>
      </c>
      <c r="R135" s="91">
        <f t="shared" si="29"/>
        <v>0.49392946302017415</v>
      </c>
      <c r="S135" s="91">
        <f t="shared" si="30"/>
        <v>0.4648747887248697</v>
      </c>
      <c r="T135" s="91">
        <f t="shared" si="31"/>
        <v>0.43904841157348812</v>
      </c>
      <c r="U135" s="91">
        <f t="shared" si="32"/>
        <v>0.41594060043804137</v>
      </c>
      <c r="V135" s="91">
        <f t="shared" si="33"/>
        <v>0.39514357041613929</v>
      </c>
    </row>
    <row r="136" spans="2:22" ht="16.5" thickBot="1" x14ac:dyDescent="0.3">
      <c r="B136" s="34">
        <v>1500</v>
      </c>
      <c r="C136" s="91">
        <f t="shared" si="34"/>
        <v>7.6394423613786939</v>
      </c>
      <c r="D136" s="91">
        <f t="shared" si="14"/>
        <v>3.819721180689347</v>
      </c>
      <c r="E136" s="91">
        <f t="shared" si="16"/>
        <v>2.5464807871262312</v>
      </c>
      <c r="F136" s="91">
        <f t="shared" si="17"/>
        <v>1.9098605903446735</v>
      </c>
      <c r="G136" s="91">
        <f t="shared" si="18"/>
        <v>1.5278884722757389</v>
      </c>
      <c r="H136" s="91">
        <f t="shared" si="19"/>
        <v>1.2732403935631156</v>
      </c>
      <c r="I136" s="91">
        <f t="shared" si="20"/>
        <v>1.0913489087683845</v>
      </c>
      <c r="J136" s="91">
        <f t="shared" si="21"/>
        <v>0.95493029517233674</v>
      </c>
      <c r="K136" s="91">
        <f t="shared" si="22"/>
        <v>0.84882692904207713</v>
      </c>
      <c r="L136" s="91">
        <f t="shared" si="23"/>
        <v>0.76394423613786944</v>
      </c>
      <c r="M136" s="91">
        <f t="shared" si="24"/>
        <v>0.69449476012533584</v>
      </c>
      <c r="N136" s="91">
        <f t="shared" si="25"/>
        <v>0.63662019678155779</v>
      </c>
      <c r="O136" s="91">
        <f t="shared" si="26"/>
        <v>0.5876494124137458</v>
      </c>
      <c r="P136" s="91">
        <f t="shared" si="27"/>
        <v>0.54567445438419226</v>
      </c>
      <c r="Q136" s="91">
        <f t="shared" si="28"/>
        <v>0.50929615742524625</v>
      </c>
      <c r="R136" s="91">
        <f t="shared" si="29"/>
        <v>0.47746514758616837</v>
      </c>
      <c r="S136" s="91">
        <f t="shared" si="30"/>
        <v>0.44937896243404074</v>
      </c>
      <c r="T136" s="91">
        <f t="shared" si="31"/>
        <v>0.42441346452103856</v>
      </c>
      <c r="U136" s="91">
        <f t="shared" si="32"/>
        <v>0.40207591375677332</v>
      </c>
      <c r="V136" s="91">
        <f t="shared" si="33"/>
        <v>0.38197211806893472</v>
      </c>
    </row>
    <row r="137" spans="2:22" ht="16.5" thickBot="1" x14ac:dyDescent="0.3">
      <c r="B137" s="34">
        <v>1550</v>
      </c>
      <c r="C137" s="91">
        <f t="shared" si="34"/>
        <v>7.393008736818091</v>
      </c>
      <c r="D137" s="91">
        <f t="shared" si="14"/>
        <v>3.6965043684090455</v>
      </c>
      <c r="E137" s="91">
        <f t="shared" si="16"/>
        <v>2.46433624560603</v>
      </c>
      <c r="F137" s="91">
        <f t="shared" si="17"/>
        <v>1.8482521842045228</v>
      </c>
      <c r="G137" s="91">
        <f t="shared" si="18"/>
        <v>1.4786017473636179</v>
      </c>
      <c r="H137" s="91">
        <f t="shared" si="19"/>
        <v>1.232168122803015</v>
      </c>
      <c r="I137" s="91">
        <f t="shared" si="20"/>
        <v>1.0561441052597271</v>
      </c>
      <c r="J137" s="91">
        <f t="shared" si="21"/>
        <v>0.92412609210226138</v>
      </c>
      <c r="K137" s="91">
        <f t="shared" si="22"/>
        <v>0.82144541520200998</v>
      </c>
      <c r="L137" s="91">
        <f t="shared" si="23"/>
        <v>0.73930087368180897</v>
      </c>
      <c r="M137" s="91">
        <f t="shared" si="24"/>
        <v>0.67209170334709911</v>
      </c>
      <c r="N137" s="91">
        <f t="shared" si="25"/>
        <v>0.61608406140150751</v>
      </c>
      <c r="O137" s="91">
        <f t="shared" si="26"/>
        <v>0.56869297975523769</v>
      </c>
      <c r="P137" s="91">
        <f t="shared" si="27"/>
        <v>0.52807205262986356</v>
      </c>
      <c r="Q137" s="91">
        <f t="shared" si="28"/>
        <v>0.49286724912120605</v>
      </c>
      <c r="R137" s="91">
        <f t="shared" si="29"/>
        <v>0.46206304605113069</v>
      </c>
      <c r="S137" s="91">
        <f t="shared" si="30"/>
        <v>0.43488286687165234</v>
      </c>
      <c r="T137" s="91">
        <f t="shared" si="31"/>
        <v>0.41072270760100499</v>
      </c>
      <c r="U137" s="91">
        <f t="shared" si="32"/>
        <v>0.38910572299042584</v>
      </c>
      <c r="V137" s="91">
        <f t="shared" si="33"/>
        <v>0.36965043684090448</v>
      </c>
    </row>
    <row r="138" spans="2:22" ht="16.5" thickBot="1" x14ac:dyDescent="0.3">
      <c r="B138" s="34">
        <v>1600</v>
      </c>
      <c r="C138" s="91">
        <f t="shared" si="34"/>
        <v>7.1619772137925253</v>
      </c>
      <c r="D138" s="91">
        <f t="shared" si="14"/>
        <v>3.5809886068962626</v>
      </c>
      <c r="E138" s="91">
        <f t="shared" si="16"/>
        <v>2.3873257379308415</v>
      </c>
      <c r="F138" s="91">
        <f t="shared" si="17"/>
        <v>1.7904943034481313</v>
      </c>
      <c r="G138" s="91">
        <f t="shared" si="18"/>
        <v>1.4323954427585051</v>
      </c>
      <c r="H138" s="91">
        <f t="shared" si="19"/>
        <v>1.1936628689654207</v>
      </c>
      <c r="I138" s="91">
        <f t="shared" si="20"/>
        <v>1.0231396019703607</v>
      </c>
      <c r="J138" s="91">
        <f t="shared" si="21"/>
        <v>0.89524715172406566</v>
      </c>
      <c r="K138" s="91">
        <f t="shared" si="22"/>
        <v>0.79577524597694715</v>
      </c>
      <c r="L138" s="91">
        <f t="shared" si="23"/>
        <v>0.71619772137925253</v>
      </c>
      <c r="M138" s="91">
        <f t="shared" si="24"/>
        <v>0.65108883761750225</v>
      </c>
      <c r="N138" s="91">
        <f t="shared" si="25"/>
        <v>0.59683143448271037</v>
      </c>
      <c r="O138" s="91">
        <f t="shared" si="26"/>
        <v>0.55092132413788664</v>
      </c>
      <c r="P138" s="91">
        <f t="shared" si="27"/>
        <v>0.51156980098518035</v>
      </c>
      <c r="Q138" s="91">
        <f t="shared" si="28"/>
        <v>0.47746514758616837</v>
      </c>
      <c r="R138" s="91">
        <f t="shared" si="29"/>
        <v>0.44762357586203283</v>
      </c>
      <c r="S138" s="91">
        <f t="shared" si="30"/>
        <v>0.42129277728191328</v>
      </c>
      <c r="T138" s="91">
        <f t="shared" si="31"/>
        <v>0.39788762298847358</v>
      </c>
      <c r="U138" s="91">
        <f t="shared" si="32"/>
        <v>0.37694616914697504</v>
      </c>
      <c r="V138" s="91">
        <f t="shared" si="33"/>
        <v>0.35809886068962626</v>
      </c>
    </row>
    <row r="139" spans="2:22" ht="16.5" thickBot="1" x14ac:dyDescent="0.3">
      <c r="B139" s="34">
        <v>1650</v>
      </c>
      <c r="C139" s="91">
        <f t="shared" si="34"/>
        <v>6.9449476012533573</v>
      </c>
      <c r="D139" s="91">
        <f t="shared" si="14"/>
        <v>3.4724738006266787</v>
      </c>
      <c r="E139" s="91">
        <f t="shared" si="16"/>
        <v>2.3149825337511198</v>
      </c>
      <c r="F139" s="91">
        <f t="shared" si="17"/>
        <v>1.7362369003133393</v>
      </c>
      <c r="G139" s="91">
        <f t="shared" si="18"/>
        <v>1.3889895202506717</v>
      </c>
      <c r="H139" s="91">
        <f t="shared" si="19"/>
        <v>1.1574912668755599</v>
      </c>
      <c r="I139" s="91">
        <f t="shared" si="20"/>
        <v>0.99213537160762255</v>
      </c>
      <c r="J139" s="91">
        <f t="shared" si="21"/>
        <v>0.86811845015666966</v>
      </c>
      <c r="K139" s="91">
        <f t="shared" si="22"/>
        <v>0.77166084458370643</v>
      </c>
      <c r="L139" s="91">
        <f t="shared" si="23"/>
        <v>0.69449476012533584</v>
      </c>
      <c r="M139" s="91">
        <f t="shared" si="24"/>
        <v>0.63135887284121439</v>
      </c>
      <c r="N139" s="91">
        <f t="shared" si="25"/>
        <v>0.57874563343777996</v>
      </c>
      <c r="O139" s="91">
        <f t="shared" si="26"/>
        <v>0.53422673855795055</v>
      </c>
      <c r="P139" s="91">
        <f t="shared" si="27"/>
        <v>0.49606768580381128</v>
      </c>
      <c r="Q139" s="91">
        <f t="shared" si="28"/>
        <v>0.46299650675022386</v>
      </c>
      <c r="R139" s="91">
        <f t="shared" si="29"/>
        <v>0.43405922507833483</v>
      </c>
      <c r="S139" s="91">
        <f t="shared" si="30"/>
        <v>0.40852632948549161</v>
      </c>
      <c r="T139" s="91">
        <f t="shared" si="31"/>
        <v>0.38583042229185321</v>
      </c>
      <c r="U139" s="91">
        <f t="shared" si="32"/>
        <v>0.36552355796070302</v>
      </c>
      <c r="V139" s="91">
        <f t="shared" si="33"/>
        <v>0.34724738006266792</v>
      </c>
    </row>
    <row r="140" spans="2:22" ht="16.5" thickBot="1" x14ac:dyDescent="0.3">
      <c r="B140" s="34">
        <v>1700</v>
      </c>
      <c r="C140" s="91">
        <f t="shared" ref="C140:C160" si="35">IF($X$109=1,(((45-ACOS(SQRT((5+$X$39)/X143))*180/PI())/(C$38*10^(-2)*$B140)*10^3 - ((45-ACOS(SQRT(5/X143))*180/PI())/(C$38*10^(-2)*$B140)*10^3))/$X$38)*100,(((45-ACOS(SQRT((5+$X$39)/10))*180/PI())/(C$38*10^(-2)*$B140)*10^3 - ((45-ACOS(SQRT(5/10))*180/PI())/(C$38*10^(-2)*$B140)*10^3))))</f>
        <v>6.7406844365106124</v>
      </c>
      <c r="D140" s="91">
        <f t="shared" ref="D140:D160" si="36">IF($X$109=1,(((45-ACOS(SQRT((5+$X$39)/Y143))*180/PI())/(D$38*10^(-2)*$B140)*10^3 - ((45-ACOS(SQRT(5/Y143))*180/PI())/(D$38*10^(-2)*$B140)*10^3))/$X$38)*100,(((45-ACOS(SQRT((5+$X$39)/10))*180/PI())/(D$38*10^(-2)*$B140)*10^3 - ((45-ACOS(SQRT(5/10))*180/PI())/(D$38*10^(-2)*$B140)*10^3))))</f>
        <v>3.3703422182553062</v>
      </c>
      <c r="E140" s="91">
        <f t="shared" si="16"/>
        <v>2.2468948121702041</v>
      </c>
      <c r="F140" s="91">
        <f t="shared" si="17"/>
        <v>1.6851711091276531</v>
      </c>
      <c r="G140" s="91">
        <f t="shared" si="18"/>
        <v>1.3481368873021224</v>
      </c>
      <c r="H140" s="91">
        <f t="shared" si="19"/>
        <v>1.1234474060851021</v>
      </c>
      <c r="I140" s="91">
        <f t="shared" si="20"/>
        <v>0.9629549195015159</v>
      </c>
      <c r="J140" s="91">
        <f t="shared" si="21"/>
        <v>0.84258555456382656</v>
      </c>
      <c r="K140" s="91">
        <f t="shared" si="22"/>
        <v>0.74896493739006798</v>
      </c>
      <c r="L140" s="91">
        <f t="shared" si="23"/>
        <v>0.67406844365106122</v>
      </c>
      <c r="M140" s="91">
        <f t="shared" si="24"/>
        <v>0.61278949422823747</v>
      </c>
      <c r="N140" s="91">
        <f t="shared" si="25"/>
        <v>0.56172370304255104</v>
      </c>
      <c r="O140" s="91">
        <f t="shared" si="26"/>
        <v>0.51851418742389321</v>
      </c>
      <c r="P140" s="91">
        <f t="shared" si="27"/>
        <v>0.48147745975075795</v>
      </c>
      <c r="Q140" s="91">
        <f t="shared" si="28"/>
        <v>0.4493789624340408</v>
      </c>
      <c r="R140" s="91">
        <f t="shared" si="29"/>
        <v>0.42129277728191328</v>
      </c>
      <c r="S140" s="91">
        <f t="shared" si="30"/>
        <v>0.39651084920650659</v>
      </c>
      <c r="T140" s="91">
        <f t="shared" si="31"/>
        <v>0.37448246869503399</v>
      </c>
      <c r="U140" s="91">
        <f t="shared" si="32"/>
        <v>0.35477286507950584</v>
      </c>
      <c r="V140" s="91">
        <f t="shared" si="33"/>
        <v>0.33703422182553061</v>
      </c>
    </row>
    <row r="141" spans="2:22" ht="16.5" thickBot="1" x14ac:dyDescent="0.3">
      <c r="B141" s="34">
        <v>1750</v>
      </c>
      <c r="C141" s="91">
        <f t="shared" si="35"/>
        <v>6.548093452610309</v>
      </c>
      <c r="D141" s="91">
        <f t="shared" si="36"/>
        <v>3.2740467263051545</v>
      </c>
      <c r="E141" s="91">
        <f t="shared" si="16"/>
        <v>2.1826978175367691</v>
      </c>
      <c r="F141" s="91">
        <f t="shared" si="17"/>
        <v>1.6370233631525772</v>
      </c>
      <c r="G141" s="91">
        <f t="shared" si="18"/>
        <v>1.3096186905220619</v>
      </c>
      <c r="H141" s="91">
        <f t="shared" si="19"/>
        <v>1.0913489087683845</v>
      </c>
      <c r="I141" s="91">
        <f t="shared" si="20"/>
        <v>0.93544192180147256</v>
      </c>
      <c r="J141" s="91">
        <f t="shared" si="21"/>
        <v>0.81851168157628862</v>
      </c>
      <c r="K141" s="91">
        <f t="shared" si="22"/>
        <v>0.7275659391789232</v>
      </c>
      <c r="L141" s="91">
        <f t="shared" si="23"/>
        <v>0.65480934526103096</v>
      </c>
      <c r="M141" s="91">
        <f t="shared" si="24"/>
        <v>0.59528122296457353</v>
      </c>
      <c r="N141" s="91">
        <f t="shared" si="25"/>
        <v>0.54567445438419226</v>
      </c>
      <c r="O141" s="91">
        <f t="shared" si="26"/>
        <v>0.50369949635463906</v>
      </c>
      <c r="P141" s="91">
        <f t="shared" si="27"/>
        <v>0.46772096090073628</v>
      </c>
      <c r="Q141" s="91">
        <f t="shared" si="28"/>
        <v>0.43653956350735396</v>
      </c>
      <c r="R141" s="91">
        <f t="shared" si="29"/>
        <v>0.40925584078814431</v>
      </c>
      <c r="S141" s="91">
        <f t="shared" si="30"/>
        <v>0.38518196780060637</v>
      </c>
      <c r="T141" s="91">
        <f t="shared" si="31"/>
        <v>0.3637829695894616</v>
      </c>
      <c r="U141" s="91">
        <f t="shared" si="32"/>
        <v>0.34463649750580572</v>
      </c>
      <c r="V141" s="91">
        <f t="shared" si="33"/>
        <v>0.32740467263051548</v>
      </c>
    </row>
    <row r="142" spans="2:22" ht="16.5" thickBot="1" x14ac:dyDescent="0.3">
      <c r="B142" s="34">
        <v>1800</v>
      </c>
      <c r="C142" s="91">
        <f t="shared" si="35"/>
        <v>6.3662019678155772</v>
      </c>
      <c r="D142" s="91">
        <f t="shared" si="36"/>
        <v>3.1831009839077886</v>
      </c>
      <c r="E142" s="91">
        <f t="shared" si="16"/>
        <v>2.1220673226051927</v>
      </c>
      <c r="F142" s="91">
        <f t="shared" si="17"/>
        <v>1.5915504919538943</v>
      </c>
      <c r="G142" s="91">
        <f t="shared" si="18"/>
        <v>1.2732403935631156</v>
      </c>
      <c r="H142" s="91">
        <f t="shared" si="19"/>
        <v>1.0610336613025964</v>
      </c>
      <c r="I142" s="91">
        <f t="shared" si="20"/>
        <v>0.90945742397365392</v>
      </c>
      <c r="J142" s="91">
        <f t="shared" si="21"/>
        <v>0.79577524597694715</v>
      </c>
      <c r="K142" s="91">
        <f t="shared" si="22"/>
        <v>0.7073557742017309</v>
      </c>
      <c r="L142" s="91">
        <f t="shared" si="23"/>
        <v>0.63662019678155779</v>
      </c>
      <c r="M142" s="91">
        <f t="shared" si="24"/>
        <v>0.57874563343777996</v>
      </c>
      <c r="N142" s="91">
        <f t="shared" si="25"/>
        <v>0.53051683065129818</v>
      </c>
      <c r="O142" s="91">
        <f t="shared" si="26"/>
        <v>0.48970784367812142</v>
      </c>
      <c r="P142" s="91">
        <f t="shared" si="27"/>
        <v>0.45472871198682696</v>
      </c>
      <c r="Q142" s="91">
        <f t="shared" si="28"/>
        <v>0.42441346452103856</v>
      </c>
      <c r="R142" s="91">
        <f t="shared" si="29"/>
        <v>0.39788762298847358</v>
      </c>
      <c r="S142" s="91">
        <f t="shared" si="30"/>
        <v>0.37448246869503399</v>
      </c>
      <c r="T142" s="91">
        <f t="shared" si="31"/>
        <v>0.35367788710086545</v>
      </c>
      <c r="U142" s="91">
        <f t="shared" si="32"/>
        <v>0.3350632614639778</v>
      </c>
      <c r="V142" s="91">
        <f t="shared" si="33"/>
        <v>0.3183100983907789</v>
      </c>
    </row>
    <row r="143" spans="2:22" ht="16.5" thickBot="1" x14ac:dyDescent="0.3">
      <c r="B143" s="34">
        <v>1850</v>
      </c>
      <c r="C143" s="91">
        <f t="shared" si="35"/>
        <v>6.1941424551719138</v>
      </c>
      <c r="D143" s="91">
        <f t="shared" si="36"/>
        <v>3.0970712275859569</v>
      </c>
      <c r="E143" s="91">
        <f t="shared" si="16"/>
        <v>2.0647141517239711</v>
      </c>
      <c r="F143" s="91">
        <f t="shared" si="17"/>
        <v>1.5485356137929784</v>
      </c>
      <c r="G143" s="91">
        <f t="shared" si="18"/>
        <v>1.2388284910343828</v>
      </c>
      <c r="H143" s="91">
        <f t="shared" si="19"/>
        <v>1.0323570758619856</v>
      </c>
      <c r="I143" s="91">
        <f t="shared" si="20"/>
        <v>0.88487749359598777</v>
      </c>
      <c r="J143" s="91">
        <f t="shared" si="21"/>
        <v>0.77426780689648922</v>
      </c>
      <c r="K143" s="91">
        <f t="shared" si="22"/>
        <v>0.68823805057465703</v>
      </c>
      <c r="L143" s="91">
        <f t="shared" si="23"/>
        <v>0.61941424551719138</v>
      </c>
      <c r="M143" s="91">
        <f t="shared" si="24"/>
        <v>0.563103859561083</v>
      </c>
      <c r="N143" s="91">
        <f t="shared" si="25"/>
        <v>0.51617853793099278</v>
      </c>
      <c r="O143" s="91">
        <f t="shared" si="26"/>
        <v>0.47647249655168566</v>
      </c>
      <c r="P143" s="91">
        <f t="shared" si="27"/>
        <v>0.44243874679799389</v>
      </c>
      <c r="Q143" s="91">
        <f t="shared" si="28"/>
        <v>0.41294283034479423</v>
      </c>
      <c r="R143" s="91">
        <f t="shared" si="29"/>
        <v>0.38713390344824461</v>
      </c>
      <c r="S143" s="91">
        <f t="shared" si="30"/>
        <v>0.36436132089246553</v>
      </c>
      <c r="T143" s="91">
        <f t="shared" si="31"/>
        <v>0.34411902528732852</v>
      </c>
      <c r="U143" s="91">
        <f t="shared" si="32"/>
        <v>0.32600749764062703</v>
      </c>
      <c r="V143" s="91">
        <f t="shared" si="33"/>
        <v>0.30970712275859569</v>
      </c>
    </row>
    <row r="144" spans="2:22" ht="16.5" thickBot="1" x14ac:dyDescent="0.3">
      <c r="B144" s="34">
        <v>1900</v>
      </c>
      <c r="C144" s="91">
        <f t="shared" si="35"/>
        <v>6.0311387063516007</v>
      </c>
      <c r="D144" s="91">
        <f t="shared" si="36"/>
        <v>3.0155693531758003</v>
      </c>
      <c r="E144" s="91">
        <f t="shared" si="16"/>
        <v>2.010379568783867</v>
      </c>
      <c r="F144" s="91">
        <f t="shared" si="17"/>
        <v>1.5077846765879002</v>
      </c>
      <c r="G144" s="91">
        <f t="shared" si="18"/>
        <v>1.2062277412703202</v>
      </c>
      <c r="H144" s="91">
        <f t="shared" si="19"/>
        <v>1.0051897843919335</v>
      </c>
      <c r="I144" s="91">
        <f t="shared" si="20"/>
        <v>0.86159124376451446</v>
      </c>
      <c r="J144" s="91">
        <f t="shared" si="21"/>
        <v>0.75389233829395008</v>
      </c>
      <c r="K144" s="91">
        <f t="shared" si="22"/>
        <v>0.6701265229279556</v>
      </c>
      <c r="L144" s="91">
        <f t="shared" si="23"/>
        <v>0.60311387063516009</v>
      </c>
      <c r="M144" s="91">
        <f t="shared" si="24"/>
        <v>0.54828533694105464</v>
      </c>
      <c r="N144" s="91">
        <f t="shared" si="25"/>
        <v>0.50259489219596676</v>
      </c>
      <c r="O144" s="91">
        <f t="shared" si="26"/>
        <v>0.46393374664243081</v>
      </c>
      <c r="P144" s="91">
        <f t="shared" si="27"/>
        <v>0.43079562188225723</v>
      </c>
      <c r="Q144" s="91">
        <f t="shared" si="28"/>
        <v>0.40207591375677332</v>
      </c>
      <c r="R144" s="91">
        <f t="shared" si="29"/>
        <v>0.37694616914697504</v>
      </c>
      <c r="S144" s="91">
        <f t="shared" si="30"/>
        <v>0.35477286507950584</v>
      </c>
      <c r="T144" s="91">
        <f t="shared" si="31"/>
        <v>0.3350632614639778</v>
      </c>
      <c r="U144" s="91">
        <f t="shared" si="32"/>
        <v>0.31742835296587374</v>
      </c>
      <c r="V144" s="91">
        <f t="shared" si="33"/>
        <v>0.30155693531758004</v>
      </c>
    </row>
    <row r="145" spans="2:22" ht="16.5" thickBot="1" x14ac:dyDescent="0.3">
      <c r="B145" s="34">
        <v>1950</v>
      </c>
      <c r="C145" s="91">
        <f t="shared" si="35"/>
        <v>5.876494124137456</v>
      </c>
      <c r="D145" s="91">
        <f t="shared" si="36"/>
        <v>2.938247062068728</v>
      </c>
      <c r="E145" s="91">
        <f t="shared" si="16"/>
        <v>1.9588313747124857</v>
      </c>
      <c r="F145" s="91">
        <f t="shared" si="17"/>
        <v>1.469123531034364</v>
      </c>
      <c r="G145" s="91">
        <f t="shared" si="18"/>
        <v>1.1752988248274916</v>
      </c>
      <c r="H145" s="91">
        <f t="shared" si="19"/>
        <v>0.97941568735624285</v>
      </c>
      <c r="I145" s="91">
        <f t="shared" si="20"/>
        <v>0.83949916059106522</v>
      </c>
      <c r="J145" s="91">
        <f t="shared" si="21"/>
        <v>0.734561765517182</v>
      </c>
      <c r="K145" s="91">
        <f t="shared" si="22"/>
        <v>0.6529437915708286</v>
      </c>
      <c r="L145" s="91">
        <f t="shared" si="23"/>
        <v>0.5876494124137458</v>
      </c>
      <c r="M145" s="91">
        <f t="shared" si="24"/>
        <v>0.53422673855795055</v>
      </c>
      <c r="N145" s="91">
        <f t="shared" si="25"/>
        <v>0.48970784367812142</v>
      </c>
      <c r="O145" s="91">
        <f t="shared" si="26"/>
        <v>0.45203800954903517</v>
      </c>
      <c r="P145" s="91">
        <f t="shared" si="27"/>
        <v>0.41974958029553261</v>
      </c>
      <c r="Q145" s="91">
        <f t="shared" si="28"/>
        <v>0.39176627494249716</v>
      </c>
      <c r="R145" s="91">
        <f t="shared" si="29"/>
        <v>0.367280882758591</v>
      </c>
      <c r="S145" s="91">
        <f t="shared" si="30"/>
        <v>0.3456761249492622</v>
      </c>
      <c r="T145" s="91">
        <f t="shared" si="31"/>
        <v>0.3264718957854143</v>
      </c>
      <c r="U145" s="91">
        <f t="shared" si="32"/>
        <v>0.30928916442828719</v>
      </c>
      <c r="V145" s="91">
        <f t="shared" si="33"/>
        <v>0.2938247062068729</v>
      </c>
    </row>
    <row r="146" spans="2:22" ht="16.5" thickBot="1" x14ac:dyDescent="0.3">
      <c r="B146" s="34">
        <v>2000</v>
      </c>
      <c r="C146" s="91">
        <f t="shared" si="35"/>
        <v>5.7295817710340202</v>
      </c>
      <c r="D146" s="91">
        <f t="shared" si="36"/>
        <v>2.8647908855170101</v>
      </c>
      <c r="E146" s="91">
        <f t="shared" si="16"/>
        <v>1.9098605903446735</v>
      </c>
      <c r="F146" s="91">
        <f t="shared" si="17"/>
        <v>1.4323954427585051</v>
      </c>
      <c r="G146" s="91">
        <f t="shared" si="18"/>
        <v>1.145916354206804</v>
      </c>
      <c r="H146" s="91">
        <f t="shared" si="19"/>
        <v>0.95493029517233674</v>
      </c>
      <c r="I146" s="91">
        <f t="shared" si="20"/>
        <v>0.81851168157628862</v>
      </c>
      <c r="J146" s="91">
        <f t="shared" si="21"/>
        <v>0.71619772137925253</v>
      </c>
      <c r="K146" s="91">
        <f t="shared" si="22"/>
        <v>0.63662019678155779</v>
      </c>
      <c r="L146" s="91">
        <f t="shared" si="23"/>
        <v>0.57295817710340202</v>
      </c>
      <c r="M146" s="91">
        <f t="shared" si="24"/>
        <v>0.5208710700940018</v>
      </c>
      <c r="N146" s="91">
        <f t="shared" si="25"/>
        <v>0.47746514758616837</v>
      </c>
      <c r="O146" s="91">
        <f t="shared" si="26"/>
        <v>0.44073705931030926</v>
      </c>
      <c r="P146" s="91">
        <f t="shared" si="27"/>
        <v>0.40925584078814431</v>
      </c>
      <c r="Q146" s="91">
        <f t="shared" si="28"/>
        <v>0.38197211806893472</v>
      </c>
      <c r="R146" s="91">
        <f t="shared" si="29"/>
        <v>0.35809886068962626</v>
      </c>
      <c r="S146" s="91">
        <f t="shared" si="30"/>
        <v>0.33703422182553061</v>
      </c>
      <c r="T146" s="91">
        <f t="shared" si="31"/>
        <v>0.3183100983907789</v>
      </c>
      <c r="U146" s="91">
        <f t="shared" si="32"/>
        <v>0.30155693531758004</v>
      </c>
      <c r="V146" s="91">
        <f t="shared" si="33"/>
        <v>0.28647908855170101</v>
      </c>
    </row>
    <row r="147" spans="2:22" ht="16.5" thickBot="1" x14ac:dyDescent="0.3">
      <c r="B147" s="34">
        <v>2050</v>
      </c>
      <c r="C147" s="91">
        <f t="shared" si="35"/>
        <v>5.5898358741795322</v>
      </c>
      <c r="D147" s="91">
        <f t="shared" si="36"/>
        <v>2.7949179370897661</v>
      </c>
      <c r="E147" s="91">
        <f t="shared" si="16"/>
        <v>1.8632786247265107</v>
      </c>
      <c r="F147" s="91">
        <f t="shared" si="17"/>
        <v>1.3974589685448831</v>
      </c>
      <c r="G147" s="91">
        <f t="shared" si="18"/>
        <v>1.1179671748359066</v>
      </c>
      <c r="H147" s="91">
        <f t="shared" si="19"/>
        <v>0.93163931236325537</v>
      </c>
      <c r="I147" s="91">
        <f t="shared" si="20"/>
        <v>0.79854798202564747</v>
      </c>
      <c r="J147" s="91">
        <f t="shared" si="21"/>
        <v>0.69872948427244153</v>
      </c>
      <c r="K147" s="91">
        <f t="shared" si="22"/>
        <v>0.62109287490883691</v>
      </c>
      <c r="L147" s="91">
        <f t="shared" si="23"/>
        <v>0.55898358741795329</v>
      </c>
      <c r="M147" s="91">
        <f t="shared" si="24"/>
        <v>0.50816689765268463</v>
      </c>
      <c r="N147" s="91">
        <f t="shared" si="25"/>
        <v>0.46581965618162768</v>
      </c>
      <c r="O147" s="91">
        <f t="shared" si="26"/>
        <v>0.42998737493688705</v>
      </c>
      <c r="P147" s="91">
        <f t="shared" si="27"/>
        <v>0.39927399101282374</v>
      </c>
      <c r="Q147" s="91">
        <f t="shared" si="28"/>
        <v>0.37265572494530208</v>
      </c>
      <c r="R147" s="91">
        <f t="shared" si="29"/>
        <v>0.34936474213622076</v>
      </c>
      <c r="S147" s="91">
        <f t="shared" si="30"/>
        <v>0.32881387495173714</v>
      </c>
      <c r="T147" s="91">
        <f t="shared" si="31"/>
        <v>0.31054643745441846</v>
      </c>
      <c r="U147" s="91">
        <f t="shared" si="32"/>
        <v>0.29420188811471221</v>
      </c>
      <c r="V147" s="91">
        <f t="shared" si="33"/>
        <v>0.27949179370897664</v>
      </c>
    </row>
    <row r="148" spans="2:22" ht="16.5" thickBot="1" x14ac:dyDescent="0.3">
      <c r="B148" s="34">
        <v>2100</v>
      </c>
      <c r="C148" s="91">
        <f t="shared" si="35"/>
        <v>5.456744543841924</v>
      </c>
      <c r="D148" s="91">
        <f t="shared" si="36"/>
        <v>2.728372271920962</v>
      </c>
      <c r="E148" s="91">
        <f t="shared" si="16"/>
        <v>1.8189148479473081</v>
      </c>
      <c r="F148" s="91">
        <f t="shared" si="17"/>
        <v>1.364186135960481</v>
      </c>
      <c r="G148" s="91">
        <f t="shared" si="18"/>
        <v>1.0913489087683845</v>
      </c>
      <c r="H148" s="91">
        <f t="shared" si="19"/>
        <v>0.90945742397365403</v>
      </c>
      <c r="I148" s="91">
        <f t="shared" si="20"/>
        <v>0.7795349348345606</v>
      </c>
      <c r="J148" s="91">
        <f t="shared" si="21"/>
        <v>0.6820930679802405</v>
      </c>
      <c r="K148" s="91">
        <f t="shared" si="22"/>
        <v>0.60630494931576939</v>
      </c>
      <c r="L148" s="91">
        <f t="shared" si="23"/>
        <v>0.54567445438419226</v>
      </c>
      <c r="M148" s="91">
        <f t="shared" si="24"/>
        <v>0.49606768580381128</v>
      </c>
      <c r="N148" s="91">
        <f t="shared" si="25"/>
        <v>0.45472871198682702</v>
      </c>
      <c r="O148" s="91">
        <f t="shared" si="26"/>
        <v>0.41974958029553261</v>
      </c>
      <c r="P148" s="91">
        <f t="shared" si="27"/>
        <v>0.3897674674172803</v>
      </c>
      <c r="Q148" s="91">
        <f t="shared" si="28"/>
        <v>0.3637829695894616</v>
      </c>
      <c r="R148" s="91">
        <f t="shared" si="29"/>
        <v>0.34104653399012025</v>
      </c>
      <c r="S148" s="91">
        <f t="shared" si="30"/>
        <v>0.32098497316717201</v>
      </c>
      <c r="T148" s="91">
        <f t="shared" si="31"/>
        <v>0.3031524746578847</v>
      </c>
      <c r="U148" s="91">
        <f t="shared" si="32"/>
        <v>0.28719708125483806</v>
      </c>
      <c r="V148" s="91">
        <f t="shared" si="33"/>
        <v>0.27283722719209613</v>
      </c>
    </row>
    <row r="149" spans="2:22" ht="16.5" thickBot="1" x14ac:dyDescent="0.3">
      <c r="B149" s="34">
        <v>2150</v>
      </c>
      <c r="C149" s="91">
        <f t="shared" si="35"/>
        <v>5.329843507938623</v>
      </c>
      <c r="D149" s="91">
        <f t="shared" si="36"/>
        <v>2.6649217539693115</v>
      </c>
      <c r="E149" s="91">
        <f t="shared" si="16"/>
        <v>1.7766145026462079</v>
      </c>
      <c r="F149" s="91">
        <f t="shared" si="17"/>
        <v>1.3324608769846558</v>
      </c>
      <c r="G149" s="91">
        <f t="shared" si="18"/>
        <v>1.0659687015877248</v>
      </c>
      <c r="H149" s="91">
        <f t="shared" si="19"/>
        <v>0.88830725132310395</v>
      </c>
      <c r="I149" s="91">
        <f t="shared" si="20"/>
        <v>0.76140621541980325</v>
      </c>
      <c r="J149" s="91">
        <f t="shared" si="21"/>
        <v>0.66623043849232788</v>
      </c>
      <c r="K149" s="91">
        <f t="shared" si="22"/>
        <v>0.5922048342154026</v>
      </c>
      <c r="L149" s="91">
        <f t="shared" si="23"/>
        <v>0.53298435079386242</v>
      </c>
      <c r="M149" s="91">
        <f t="shared" si="24"/>
        <v>0.48453122799442033</v>
      </c>
      <c r="N149" s="91">
        <f t="shared" si="25"/>
        <v>0.44415362566155198</v>
      </c>
      <c r="O149" s="91">
        <f t="shared" si="26"/>
        <v>0.40998796214912486</v>
      </c>
      <c r="P149" s="91">
        <f t="shared" si="27"/>
        <v>0.38070310770990162</v>
      </c>
      <c r="Q149" s="91">
        <f t="shared" si="28"/>
        <v>0.35532290052924154</v>
      </c>
      <c r="R149" s="91">
        <f t="shared" si="29"/>
        <v>0.33311521924616394</v>
      </c>
      <c r="S149" s="91">
        <f t="shared" si="30"/>
        <v>0.31352020634933081</v>
      </c>
      <c r="T149" s="91">
        <f t="shared" si="31"/>
        <v>0.2961024171077013</v>
      </c>
      <c r="U149" s="91">
        <f t="shared" si="32"/>
        <v>0.28051807936519069</v>
      </c>
      <c r="V149" s="91">
        <f t="shared" si="33"/>
        <v>0.26649217539693121</v>
      </c>
    </row>
    <row r="150" spans="2:22" ht="16.5" thickBot="1" x14ac:dyDescent="0.3">
      <c r="B150" s="34">
        <v>2200</v>
      </c>
      <c r="C150" s="91">
        <f t="shared" si="35"/>
        <v>5.208710700940018</v>
      </c>
      <c r="D150" s="91">
        <f t="shared" si="36"/>
        <v>2.604355350470009</v>
      </c>
      <c r="E150" s="91">
        <f t="shared" si="16"/>
        <v>1.7362369003133393</v>
      </c>
      <c r="F150" s="91">
        <f t="shared" si="17"/>
        <v>1.3021776752350045</v>
      </c>
      <c r="G150" s="91">
        <f t="shared" si="18"/>
        <v>1.0417421401880036</v>
      </c>
      <c r="H150" s="91">
        <f t="shared" si="19"/>
        <v>0.86811845015666966</v>
      </c>
      <c r="I150" s="91">
        <f t="shared" si="20"/>
        <v>0.74410152870571677</v>
      </c>
      <c r="J150" s="91">
        <f t="shared" si="21"/>
        <v>0.65108883761750225</v>
      </c>
      <c r="K150" s="91">
        <f t="shared" si="22"/>
        <v>0.57874563343777996</v>
      </c>
      <c r="L150" s="91">
        <f>IF($X$109=1,(((45-ACOS(SQRT((X111+$X$39)/AG153))*180/PI())/(L$38*10^(-2)*$B150)*10^3 - ((45-ACOS(SQRT(X111/AG153))*180/PI())/(L$38*10^(-2)*$B150)*10^3))/$X$38)*100,(((45-ACOS(SQRT((+$X$39)/10))*180/PI())/(L$38*10^(-2)*$B150)*10^3 - ((45-ACOS(SQRT(5/10))*180/PI())/(L$38*10^(-2)*$B150)*10^3))))</f>
        <v>-392.61678411814586</v>
      </c>
      <c r="M150" s="91">
        <f t="shared" si="24"/>
        <v>0.47351915463091077</v>
      </c>
      <c r="N150" s="91">
        <f t="shared" si="25"/>
        <v>0.43405922507833483</v>
      </c>
      <c r="O150" s="91">
        <f t="shared" si="26"/>
        <v>0.400670053918463</v>
      </c>
      <c r="P150" s="91">
        <f t="shared" si="27"/>
        <v>0.37205076435285839</v>
      </c>
      <c r="Q150" s="91">
        <f t="shared" si="28"/>
        <v>0.34724738006266792</v>
      </c>
      <c r="R150" s="91">
        <f t="shared" si="29"/>
        <v>0.32554441880875112</v>
      </c>
      <c r="S150" s="91">
        <f t="shared" si="30"/>
        <v>0.30639474711411874</v>
      </c>
      <c r="T150" s="91">
        <f t="shared" si="31"/>
        <v>0.28937281671888998</v>
      </c>
      <c r="U150" s="91">
        <f t="shared" si="32"/>
        <v>0.27414266847052732</v>
      </c>
      <c r="V150" s="91">
        <f t="shared" si="33"/>
        <v>0.2604355350470009</v>
      </c>
    </row>
    <row r="151" spans="2:22" ht="16.5" thickBot="1" x14ac:dyDescent="0.3">
      <c r="B151" s="34">
        <v>2250</v>
      </c>
      <c r="C151" s="91">
        <f t="shared" si="35"/>
        <v>5.0929615742524623</v>
      </c>
      <c r="D151" s="91">
        <f t="shared" si="36"/>
        <v>2.5464807871262312</v>
      </c>
      <c r="E151" s="91">
        <f t="shared" si="16"/>
        <v>1.6976538580841543</v>
      </c>
      <c r="F151" s="91">
        <f t="shared" si="17"/>
        <v>1.2732403935631156</v>
      </c>
      <c r="G151" s="91">
        <f t="shared" si="18"/>
        <v>1.0185923148504925</v>
      </c>
      <c r="H151" s="91">
        <f t="shared" si="19"/>
        <v>0.84882692904207713</v>
      </c>
      <c r="I151" s="91">
        <f t="shared" si="20"/>
        <v>0.72756593917892309</v>
      </c>
      <c r="J151" s="91">
        <f t="shared" si="21"/>
        <v>0.63662019678155779</v>
      </c>
      <c r="K151" s="91">
        <f t="shared" si="22"/>
        <v>0.56588461936138479</v>
      </c>
      <c r="L151" s="91">
        <f t="shared" si="23"/>
        <v>0.50929615742524625</v>
      </c>
      <c r="M151" s="91">
        <f t="shared" si="24"/>
        <v>0.46299650675022386</v>
      </c>
      <c r="N151" s="91">
        <f t="shared" si="25"/>
        <v>0.42441346452103856</v>
      </c>
      <c r="O151" s="91">
        <f t="shared" si="26"/>
        <v>0.39176627494249716</v>
      </c>
      <c r="P151" s="91">
        <f t="shared" si="27"/>
        <v>0.36378296958946155</v>
      </c>
      <c r="Q151" s="91">
        <f t="shared" si="28"/>
        <v>0.33953077161683082</v>
      </c>
      <c r="R151" s="91">
        <f t="shared" si="29"/>
        <v>0.3183100983907789</v>
      </c>
      <c r="S151" s="91">
        <f t="shared" si="30"/>
        <v>0.29958597495602718</v>
      </c>
      <c r="T151" s="91">
        <f t="shared" si="31"/>
        <v>0.28294230968069239</v>
      </c>
      <c r="U151" s="91">
        <f t="shared" si="32"/>
        <v>0.26805060917118223</v>
      </c>
      <c r="V151" s="91">
        <f t="shared" si="33"/>
        <v>0.25464807871262313</v>
      </c>
    </row>
    <row r="152" spans="2:22" ht="16.5" thickBot="1" x14ac:dyDescent="0.3">
      <c r="B152" s="34">
        <v>2300</v>
      </c>
      <c r="C152" s="91">
        <f t="shared" si="35"/>
        <v>4.9822450182904525</v>
      </c>
      <c r="D152" s="91">
        <f t="shared" si="36"/>
        <v>2.4911225091452263</v>
      </c>
      <c r="E152" s="91">
        <f t="shared" si="16"/>
        <v>1.6607483394301508</v>
      </c>
      <c r="F152" s="91">
        <f t="shared" si="17"/>
        <v>1.2455612545726131</v>
      </c>
      <c r="G152" s="91">
        <f t="shared" si="18"/>
        <v>0.99644900365809053</v>
      </c>
      <c r="H152" s="91">
        <f t="shared" si="19"/>
        <v>0.83037416971507538</v>
      </c>
      <c r="I152" s="91">
        <f t="shared" si="20"/>
        <v>0.71174928832720741</v>
      </c>
      <c r="J152" s="91">
        <f t="shared" si="21"/>
        <v>0.62278062728630657</v>
      </c>
      <c r="K152" s="91">
        <f t="shared" si="22"/>
        <v>0.55358277981005022</v>
      </c>
      <c r="L152" s="91">
        <f t="shared" si="23"/>
        <v>0.49822450182904526</v>
      </c>
      <c r="M152" s="91">
        <f t="shared" si="24"/>
        <v>0.45293136529913203</v>
      </c>
      <c r="N152" s="91">
        <f t="shared" si="25"/>
        <v>0.41518708485753769</v>
      </c>
      <c r="O152" s="91">
        <f t="shared" si="26"/>
        <v>0.38324961679157327</v>
      </c>
      <c r="P152" s="91">
        <f t="shared" si="27"/>
        <v>0.3558746441636037</v>
      </c>
      <c r="Q152" s="91">
        <f t="shared" si="28"/>
        <v>0.33214966788603012</v>
      </c>
      <c r="R152" s="91">
        <f t="shared" si="29"/>
        <v>0.31139031364315328</v>
      </c>
      <c r="S152" s="91">
        <f t="shared" si="30"/>
        <v>0.29307323637002658</v>
      </c>
      <c r="T152" s="91">
        <f t="shared" si="31"/>
        <v>0.27679138990502511</v>
      </c>
      <c r="U152" s="91">
        <f t="shared" si="32"/>
        <v>0.26222342201528692</v>
      </c>
      <c r="V152" s="91">
        <f t="shared" si="33"/>
        <v>0.24911225091452263</v>
      </c>
    </row>
    <row r="153" spans="2:22" ht="16.5" thickBot="1" x14ac:dyDescent="0.3">
      <c r="B153" s="34">
        <v>2350</v>
      </c>
      <c r="C153" s="91">
        <f t="shared" si="35"/>
        <v>4.8762398051353362</v>
      </c>
      <c r="D153" s="91">
        <f t="shared" si="36"/>
        <v>2.4381199025676681</v>
      </c>
      <c r="E153" s="91">
        <f t="shared" si="16"/>
        <v>1.6254132683784455</v>
      </c>
      <c r="F153" s="91">
        <f t="shared" si="17"/>
        <v>1.219059951283834</v>
      </c>
      <c r="G153" s="91">
        <f t="shared" si="18"/>
        <v>0.97524796102706734</v>
      </c>
      <c r="H153" s="91">
        <f t="shared" si="19"/>
        <v>0.81270663418922273</v>
      </c>
      <c r="I153" s="91">
        <f t="shared" si="20"/>
        <v>0.6966056864479051</v>
      </c>
      <c r="J153" s="91">
        <f t="shared" si="21"/>
        <v>0.60952997564191702</v>
      </c>
      <c r="K153" s="91">
        <f t="shared" si="22"/>
        <v>0.54180442279281515</v>
      </c>
      <c r="L153" s="91">
        <f t="shared" si="23"/>
        <v>0.48762398051353367</v>
      </c>
      <c r="M153" s="91">
        <f t="shared" si="24"/>
        <v>0.44329452773957606</v>
      </c>
      <c r="N153" s="91">
        <f t="shared" si="25"/>
        <v>0.40635331709461137</v>
      </c>
      <c r="O153" s="91">
        <f t="shared" si="26"/>
        <v>0.37509536962579509</v>
      </c>
      <c r="P153" s="91">
        <f t="shared" si="27"/>
        <v>0.34830284322395255</v>
      </c>
      <c r="Q153" s="91">
        <f t="shared" si="28"/>
        <v>0.32508265367568911</v>
      </c>
      <c r="R153" s="91">
        <f t="shared" si="29"/>
        <v>0.30476498782095851</v>
      </c>
      <c r="S153" s="91">
        <f t="shared" si="30"/>
        <v>0.28683763559619624</v>
      </c>
      <c r="T153" s="91">
        <f t="shared" si="31"/>
        <v>0.27090221139640758</v>
      </c>
      <c r="U153" s="91">
        <f t="shared" si="32"/>
        <v>0.2566442002702809</v>
      </c>
      <c r="V153" s="91">
        <f t="shared" si="33"/>
        <v>0.24381199025676684</v>
      </c>
    </row>
    <row r="154" spans="2:22" ht="16.5" thickBot="1" x14ac:dyDescent="0.3">
      <c r="B154" s="34">
        <v>2400</v>
      </c>
      <c r="C154" s="91">
        <f t="shared" si="35"/>
        <v>4.7746514758616829</v>
      </c>
      <c r="D154" s="91">
        <f t="shared" si="36"/>
        <v>2.3873257379308415</v>
      </c>
      <c r="E154" s="91">
        <f t="shared" si="16"/>
        <v>1.5915504919538943</v>
      </c>
      <c r="F154" s="91">
        <f t="shared" si="17"/>
        <v>1.1936628689654207</v>
      </c>
      <c r="G154" s="91">
        <f t="shared" si="18"/>
        <v>0.95493029517233674</v>
      </c>
      <c r="H154" s="91">
        <f t="shared" si="19"/>
        <v>0.79577524597694715</v>
      </c>
      <c r="I154" s="91">
        <f t="shared" si="20"/>
        <v>0.68209306798024039</v>
      </c>
      <c r="J154" s="91">
        <f t="shared" si="21"/>
        <v>0.59683143448271037</v>
      </c>
      <c r="K154" s="91">
        <f t="shared" si="22"/>
        <v>0.53051683065129818</v>
      </c>
      <c r="L154" s="91">
        <f t="shared" si="23"/>
        <v>0.47746514758616837</v>
      </c>
      <c r="M154" s="91">
        <f t="shared" si="24"/>
        <v>0.43405922507833483</v>
      </c>
      <c r="N154" s="91">
        <f t="shared" si="25"/>
        <v>0.39788762298847358</v>
      </c>
      <c r="O154" s="91">
        <f t="shared" si="26"/>
        <v>0.367280882758591</v>
      </c>
      <c r="P154" s="91">
        <f t="shared" si="27"/>
        <v>0.34104653399012019</v>
      </c>
      <c r="Q154" s="91">
        <f t="shared" si="28"/>
        <v>0.3183100983907789</v>
      </c>
      <c r="R154" s="91">
        <f t="shared" si="29"/>
        <v>0.29841571724135518</v>
      </c>
      <c r="S154" s="91">
        <f t="shared" si="30"/>
        <v>0.28086185152127552</v>
      </c>
      <c r="T154" s="91">
        <f t="shared" si="31"/>
        <v>0.26525841532564909</v>
      </c>
      <c r="U154" s="91">
        <f t="shared" si="32"/>
        <v>0.25129744609798338</v>
      </c>
      <c r="V154" s="91">
        <f t="shared" si="33"/>
        <v>0.23873257379308419</v>
      </c>
    </row>
    <row r="155" spans="2:22" ht="16.5" thickBot="1" x14ac:dyDescent="0.3">
      <c r="B155" s="34">
        <v>2450</v>
      </c>
      <c r="C155" s="91">
        <f t="shared" si="35"/>
        <v>4.677209609007364</v>
      </c>
      <c r="D155" s="91">
        <f t="shared" si="36"/>
        <v>2.338604804503682</v>
      </c>
      <c r="E155" s="91">
        <f t="shared" si="16"/>
        <v>1.5590698696691212</v>
      </c>
      <c r="F155" s="91">
        <f t="shared" si="17"/>
        <v>1.169302402251841</v>
      </c>
      <c r="G155" s="91">
        <f t="shared" si="18"/>
        <v>0.93544192180147268</v>
      </c>
      <c r="H155" s="91">
        <f t="shared" si="19"/>
        <v>0.7795349348345606</v>
      </c>
      <c r="I155" s="91">
        <f t="shared" si="20"/>
        <v>0.66817280128676604</v>
      </c>
      <c r="J155" s="91">
        <f t="shared" si="21"/>
        <v>0.58465120112592051</v>
      </c>
      <c r="K155" s="91">
        <f t="shared" si="22"/>
        <v>0.51968995655637373</v>
      </c>
      <c r="L155" s="91">
        <f t="shared" si="23"/>
        <v>0.46772096090073634</v>
      </c>
      <c r="M155" s="91">
        <f t="shared" si="24"/>
        <v>0.42520087354612396</v>
      </c>
      <c r="N155" s="91">
        <f t="shared" si="25"/>
        <v>0.3897674674172803</v>
      </c>
      <c r="O155" s="91">
        <f t="shared" si="26"/>
        <v>0.35978535453902794</v>
      </c>
      <c r="P155" s="91">
        <f t="shared" si="27"/>
        <v>0.33408640064338302</v>
      </c>
      <c r="Q155" s="91">
        <f t="shared" si="28"/>
        <v>0.31181397393382421</v>
      </c>
      <c r="R155" s="91">
        <f t="shared" si="29"/>
        <v>0.29232560056296025</v>
      </c>
      <c r="S155" s="91">
        <f t="shared" si="30"/>
        <v>0.27512997700043307</v>
      </c>
      <c r="T155" s="91">
        <f t="shared" si="31"/>
        <v>0.25984497827818687</v>
      </c>
      <c r="U155" s="91">
        <f t="shared" si="32"/>
        <v>0.24616892678986121</v>
      </c>
      <c r="V155" s="91">
        <f t="shared" si="33"/>
        <v>0.23386048045036817</v>
      </c>
    </row>
    <row r="156" spans="2:22" ht="16.5" thickBot="1" x14ac:dyDescent="0.3">
      <c r="B156" s="34">
        <v>2500</v>
      </c>
      <c r="C156" s="91">
        <f t="shared" si="35"/>
        <v>4.5836654168272162</v>
      </c>
      <c r="D156" s="91">
        <f t="shared" si="36"/>
        <v>2.2918327084136081</v>
      </c>
      <c r="E156" s="91">
        <f t="shared" si="16"/>
        <v>1.5278884722757389</v>
      </c>
      <c r="F156" s="91">
        <f t="shared" si="17"/>
        <v>1.145916354206804</v>
      </c>
      <c r="G156" s="91">
        <f t="shared" si="18"/>
        <v>0.91673308336544324</v>
      </c>
      <c r="H156" s="91">
        <f t="shared" si="19"/>
        <v>0.76394423613786944</v>
      </c>
      <c r="I156" s="91">
        <f t="shared" si="20"/>
        <v>0.65480934526103085</v>
      </c>
      <c r="J156" s="91">
        <f t="shared" si="21"/>
        <v>0.57295817710340202</v>
      </c>
      <c r="K156" s="91">
        <f t="shared" si="22"/>
        <v>0.50929615742524625</v>
      </c>
      <c r="L156" s="91">
        <f t="shared" si="23"/>
        <v>0.45836654168272162</v>
      </c>
      <c r="M156" s="91">
        <f t="shared" si="24"/>
        <v>0.41669685607520146</v>
      </c>
      <c r="N156" s="91">
        <f t="shared" si="25"/>
        <v>0.38197211806893472</v>
      </c>
      <c r="O156" s="91">
        <f t="shared" si="26"/>
        <v>0.35258964744824733</v>
      </c>
      <c r="P156" s="91">
        <f t="shared" si="27"/>
        <v>0.32740467263051543</v>
      </c>
      <c r="Q156" s="91">
        <f t="shared" si="28"/>
        <v>0.30557769445514776</v>
      </c>
      <c r="R156" s="91">
        <f t="shared" si="29"/>
        <v>0.28647908855170101</v>
      </c>
      <c r="S156" s="91">
        <f t="shared" si="30"/>
        <v>0.26962737746042448</v>
      </c>
      <c r="T156" s="91">
        <f t="shared" si="31"/>
        <v>0.25464807871262313</v>
      </c>
      <c r="U156" s="91">
        <f t="shared" si="32"/>
        <v>0.24124554825406402</v>
      </c>
      <c r="V156" s="91">
        <f t="shared" si="33"/>
        <v>0.22918327084136081</v>
      </c>
    </row>
    <row r="157" spans="2:22" ht="16.5" thickBot="1" x14ac:dyDescent="0.3">
      <c r="B157" s="34">
        <v>2550</v>
      </c>
      <c r="C157" s="91">
        <f t="shared" si="35"/>
        <v>4.4937896243404083</v>
      </c>
      <c r="D157" s="91">
        <f t="shared" si="36"/>
        <v>2.2468948121702041</v>
      </c>
      <c r="E157" s="91">
        <f t="shared" si="16"/>
        <v>1.497929874780136</v>
      </c>
      <c r="F157" s="91">
        <f t="shared" si="17"/>
        <v>1.1234474060851021</v>
      </c>
      <c r="G157" s="91">
        <f t="shared" si="18"/>
        <v>0.89875792486808159</v>
      </c>
      <c r="H157" s="91">
        <f t="shared" si="19"/>
        <v>0.74896493739006798</v>
      </c>
      <c r="I157" s="91">
        <f t="shared" si="20"/>
        <v>0.6419699463343439</v>
      </c>
      <c r="J157" s="91">
        <f t="shared" si="21"/>
        <v>0.56172370304255104</v>
      </c>
      <c r="K157" s="91">
        <f t="shared" si="22"/>
        <v>0.49930995826004543</v>
      </c>
      <c r="L157" s="91">
        <f t="shared" si="23"/>
        <v>0.4493789624340408</v>
      </c>
      <c r="M157" s="91">
        <f t="shared" si="24"/>
        <v>0.40852632948549161</v>
      </c>
      <c r="N157" s="91">
        <f t="shared" si="25"/>
        <v>0.37448246869503399</v>
      </c>
      <c r="O157" s="91">
        <f t="shared" si="26"/>
        <v>0.3456761249492622</v>
      </c>
      <c r="P157" s="91">
        <f t="shared" si="27"/>
        <v>0.32098497316717195</v>
      </c>
      <c r="Q157" s="91">
        <f t="shared" si="28"/>
        <v>0.29958597495602718</v>
      </c>
      <c r="R157" s="91">
        <f t="shared" si="29"/>
        <v>0.28086185152127552</v>
      </c>
      <c r="S157" s="91">
        <f t="shared" si="30"/>
        <v>0.26434056613767098</v>
      </c>
      <c r="T157" s="91">
        <f t="shared" si="31"/>
        <v>0.24965497913002271</v>
      </c>
      <c r="U157" s="91">
        <f t="shared" si="32"/>
        <v>0.23651524338633725</v>
      </c>
      <c r="V157" s="91">
        <f t="shared" si="33"/>
        <v>0.2246894812170204</v>
      </c>
    </row>
    <row r="158" spans="2:22" ht="16.5" thickBot="1" x14ac:dyDescent="0.3">
      <c r="B158" s="34">
        <v>2600</v>
      </c>
      <c r="C158" s="91">
        <f t="shared" si="35"/>
        <v>4.4073705931030931</v>
      </c>
      <c r="D158" s="91">
        <f t="shared" si="36"/>
        <v>2.2036852965515465</v>
      </c>
      <c r="E158" s="91">
        <f t="shared" si="16"/>
        <v>1.469123531034364</v>
      </c>
      <c r="F158" s="91">
        <f t="shared" si="17"/>
        <v>1.1018426482757733</v>
      </c>
      <c r="G158" s="91">
        <f t="shared" si="18"/>
        <v>0.88147411862061853</v>
      </c>
      <c r="H158" s="91">
        <f t="shared" si="19"/>
        <v>0.734561765517182</v>
      </c>
      <c r="I158" s="91">
        <f t="shared" si="20"/>
        <v>0.62962437044329889</v>
      </c>
      <c r="J158" s="91">
        <f t="shared" si="21"/>
        <v>0.55092132413788664</v>
      </c>
      <c r="K158" s="91">
        <f t="shared" si="22"/>
        <v>0.48970784367812142</v>
      </c>
      <c r="L158" s="91">
        <f t="shared" si="23"/>
        <v>0.44073705931030926</v>
      </c>
      <c r="M158" s="91">
        <f t="shared" si="24"/>
        <v>0.400670053918463</v>
      </c>
      <c r="N158" s="91">
        <f t="shared" si="25"/>
        <v>0.367280882758591</v>
      </c>
      <c r="O158" s="91">
        <f t="shared" si="26"/>
        <v>0.3390285071617764</v>
      </c>
      <c r="P158" s="91">
        <f t="shared" si="27"/>
        <v>0.31481218522164944</v>
      </c>
      <c r="Q158" s="91">
        <f t="shared" si="28"/>
        <v>0.2938247062068729</v>
      </c>
      <c r="R158" s="91">
        <f t="shared" si="29"/>
        <v>0.27546066206894332</v>
      </c>
      <c r="S158" s="91">
        <f t="shared" si="30"/>
        <v>0.25925709371194661</v>
      </c>
      <c r="T158" s="91">
        <f t="shared" si="31"/>
        <v>0.24485392183906071</v>
      </c>
      <c r="U158" s="91">
        <f t="shared" si="32"/>
        <v>0.23196687332121541</v>
      </c>
      <c r="V158" s="91">
        <f t="shared" si="33"/>
        <v>0.22036852965515463</v>
      </c>
    </row>
    <row r="159" spans="2:22" ht="16.5" thickBot="1" x14ac:dyDescent="0.3">
      <c r="B159" s="34">
        <v>2650</v>
      </c>
      <c r="C159" s="91">
        <f t="shared" si="35"/>
        <v>4.3242126573841659</v>
      </c>
      <c r="D159" s="91">
        <f t="shared" si="36"/>
        <v>2.162106328692083</v>
      </c>
      <c r="E159" s="91">
        <f t="shared" si="16"/>
        <v>1.4414042191280554</v>
      </c>
      <c r="F159" s="91">
        <f t="shared" si="17"/>
        <v>1.0810531643460415</v>
      </c>
      <c r="G159" s="91">
        <f t="shared" si="18"/>
        <v>0.86484253147683321</v>
      </c>
      <c r="H159" s="91">
        <f t="shared" si="19"/>
        <v>0.72070210956402769</v>
      </c>
      <c r="I159" s="91">
        <f t="shared" si="20"/>
        <v>0.61774466534059513</v>
      </c>
      <c r="J159" s="91">
        <f t="shared" si="21"/>
        <v>0.54052658217302074</v>
      </c>
      <c r="K159" s="91">
        <f t="shared" si="22"/>
        <v>0.48046807304268513</v>
      </c>
      <c r="L159" s="91">
        <f t="shared" si="23"/>
        <v>0.4324212657384166</v>
      </c>
      <c r="M159" s="91">
        <f t="shared" si="24"/>
        <v>0.39311024158037877</v>
      </c>
      <c r="N159" s="91">
        <f t="shared" si="25"/>
        <v>0.36035105478201385</v>
      </c>
      <c r="O159" s="91">
        <f t="shared" si="26"/>
        <v>0.33263174287570507</v>
      </c>
      <c r="P159" s="91">
        <f t="shared" si="27"/>
        <v>0.30887233267029757</v>
      </c>
      <c r="Q159" s="91">
        <f t="shared" si="28"/>
        <v>0.28828084382561103</v>
      </c>
      <c r="R159" s="91">
        <f t="shared" si="29"/>
        <v>0.27026329108651037</v>
      </c>
      <c r="S159" s="91">
        <f t="shared" si="30"/>
        <v>0.25436545043436265</v>
      </c>
      <c r="T159" s="91">
        <f t="shared" si="31"/>
        <v>0.24023403652134256</v>
      </c>
      <c r="U159" s="91">
        <f t="shared" si="32"/>
        <v>0.22759013986232454</v>
      </c>
      <c r="V159" s="91">
        <f t="shared" si="33"/>
        <v>0.2162106328692083</v>
      </c>
    </row>
    <row r="160" spans="2:22" ht="16.5" thickBot="1" x14ac:dyDescent="0.3">
      <c r="B160" s="34">
        <v>2700</v>
      </c>
      <c r="C160" s="91">
        <f t="shared" si="35"/>
        <v>4.2441346452103854</v>
      </c>
      <c r="D160" s="91">
        <f t="shared" si="36"/>
        <v>2.1220673226051927</v>
      </c>
      <c r="E160" s="91">
        <f t="shared" si="16"/>
        <v>1.4147115484034618</v>
      </c>
      <c r="F160" s="91">
        <f t="shared" si="17"/>
        <v>1.0610336613025964</v>
      </c>
      <c r="G160" s="91">
        <f t="shared" si="18"/>
        <v>0.84882692904207713</v>
      </c>
      <c r="H160" s="91">
        <f t="shared" si="19"/>
        <v>0.7073557742017309</v>
      </c>
      <c r="I160" s="91">
        <f t="shared" si="20"/>
        <v>0.60630494931576928</v>
      </c>
      <c r="J160" s="91">
        <f t="shared" si="21"/>
        <v>0.53051683065129818</v>
      </c>
      <c r="K160" s="91">
        <f t="shared" si="22"/>
        <v>0.47157051613448731</v>
      </c>
      <c r="L160" s="91">
        <f t="shared" si="23"/>
        <v>0.42441346452103856</v>
      </c>
      <c r="M160" s="91">
        <f t="shared" si="24"/>
        <v>0.38583042229185321</v>
      </c>
      <c r="N160" s="91">
        <f t="shared" si="25"/>
        <v>0.35367788710086545</v>
      </c>
      <c r="O160" s="91">
        <f t="shared" si="26"/>
        <v>0.3264718957854143</v>
      </c>
      <c r="P160" s="91">
        <f t="shared" si="27"/>
        <v>0.30315247465788464</v>
      </c>
      <c r="Q160" s="91">
        <f t="shared" si="28"/>
        <v>0.28294230968069239</v>
      </c>
      <c r="R160" s="91">
        <f t="shared" si="29"/>
        <v>0.26525841532564909</v>
      </c>
      <c r="S160" s="91">
        <f t="shared" si="30"/>
        <v>0.24965497913002266</v>
      </c>
      <c r="T160" s="91">
        <f t="shared" si="31"/>
        <v>0.23578525806724365</v>
      </c>
      <c r="U160" s="91">
        <f t="shared" si="32"/>
        <v>0.22337550764265188</v>
      </c>
      <c r="V160" s="91">
        <f t="shared" si="33"/>
        <v>0.21220673226051928</v>
      </c>
    </row>
    <row r="165" spans="2:12" ht="15.75" thickBot="1" x14ac:dyDescent="0.3"/>
    <row r="166" spans="2:12" ht="19.5" thickBot="1" x14ac:dyDescent="0.3">
      <c r="B166" s="92" t="s">
        <v>23</v>
      </c>
      <c r="C166" s="92">
        <v>1</v>
      </c>
      <c r="D166" s="92">
        <v>2</v>
      </c>
      <c r="E166" s="92">
        <v>3</v>
      </c>
      <c r="F166" s="92">
        <v>4</v>
      </c>
      <c r="G166" s="92">
        <v>5</v>
      </c>
      <c r="H166" s="92">
        <v>6</v>
      </c>
      <c r="I166" s="92">
        <v>7</v>
      </c>
      <c r="J166" s="92">
        <v>8</v>
      </c>
      <c r="K166" s="92">
        <v>9</v>
      </c>
      <c r="L166" s="92">
        <v>10</v>
      </c>
    </row>
    <row r="167" spans="2:12" ht="19.5" thickBot="1" x14ac:dyDescent="0.3">
      <c r="B167" s="92">
        <v>100</v>
      </c>
      <c r="C167" s="93">
        <f t="shared" ref="C167:C193" si="37">IF($X$109=1,(((45-ACOS(SQRT((5+$X$39)/10))*180/PI())/($C$166*10^(-2)*$B167)*10^3 - ((45-ACOS(SQRT(5/10))*180/PI())/(C$166*10^(-2)*$B167)*10^3))/$X$38)*100,(((45-ACOS(SQRT((5+$X$39)/10))*180/PI())/(C$166*10^(-2)*$B167)*10^3 - ((45-ACOS(SQRT(5/10))*180/PI())/(C$166*10^(-2)*$B167)*10^3))))</f>
        <v>57.295817710340202</v>
      </c>
      <c r="D167" s="93">
        <f t="shared" ref="D167:L182" si="38">IF($X$109=1,(((45-ACOS(SQRT((5+$X$39)/10))*180/PI())/($C$166*10^(-2)*$B167)*10^3 - ((45-ACOS(SQRT(5/10))*180/PI())/(D$166*10^(-2)*$B167)*10^3))/$X$38)*100,(((45-ACOS(SQRT((5+$X$39)/10))*180/PI())/(D$166*10^(-2)*$B167)*10^3 - ((45-ACOS(SQRT(5/10))*180/PI())/(D$166*10^(-2)*$B167)*10^3))))</f>
        <v>28.647908855170101</v>
      </c>
      <c r="E167" s="93">
        <f t="shared" si="38"/>
        <v>19.098605903446732</v>
      </c>
      <c r="F167" s="93">
        <f t="shared" si="38"/>
        <v>14.323954427585051</v>
      </c>
      <c r="G167" s="93">
        <f t="shared" si="38"/>
        <v>11.45916354206804</v>
      </c>
      <c r="H167" s="93">
        <f t="shared" si="38"/>
        <v>9.5493029517233659</v>
      </c>
      <c r="I167" s="93">
        <f t="shared" si="38"/>
        <v>8.1851168157628855</v>
      </c>
      <c r="J167" s="93">
        <f t="shared" si="38"/>
        <v>7.1619772137925253</v>
      </c>
      <c r="K167" s="93">
        <f t="shared" si="38"/>
        <v>6.3662019678155772</v>
      </c>
      <c r="L167" s="93">
        <f t="shared" si="38"/>
        <v>5.7295817710340202</v>
      </c>
    </row>
    <row r="168" spans="2:12" ht="19.5" thickBot="1" x14ac:dyDescent="0.3">
      <c r="B168" s="92">
        <v>200</v>
      </c>
      <c r="C168" s="93">
        <f t="shared" si="37"/>
        <v>28.647908855170101</v>
      </c>
      <c r="D168" s="93">
        <f t="shared" si="38"/>
        <v>14.323954427585051</v>
      </c>
      <c r="E168" s="93">
        <f t="shared" si="38"/>
        <v>9.5493029517233659</v>
      </c>
      <c r="F168" s="93">
        <f t="shared" si="38"/>
        <v>7.1619772137925253</v>
      </c>
      <c r="G168" s="93">
        <f t="shared" si="38"/>
        <v>5.7295817710340202</v>
      </c>
      <c r="H168" s="93">
        <f t="shared" si="38"/>
        <v>4.7746514758616829</v>
      </c>
      <c r="I168" s="93">
        <f t="shared" si="38"/>
        <v>4.0925584078814428</v>
      </c>
      <c r="J168" s="93">
        <f t="shared" si="38"/>
        <v>3.5809886068962626</v>
      </c>
      <c r="K168" s="93">
        <f t="shared" si="38"/>
        <v>3.1831009839077886</v>
      </c>
      <c r="L168" s="93">
        <f t="shared" si="38"/>
        <v>2.8647908855170101</v>
      </c>
    </row>
    <row r="169" spans="2:12" ht="19.5" thickBot="1" x14ac:dyDescent="0.3">
      <c r="B169" s="92">
        <v>300</v>
      </c>
      <c r="C169" s="93">
        <f t="shared" si="37"/>
        <v>19.098605903446732</v>
      </c>
      <c r="D169" s="93">
        <f t="shared" si="38"/>
        <v>9.5493029517233659</v>
      </c>
      <c r="E169" s="93">
        <f t="shared" si="38"/>
        <v>6.3662019678155772</v>
      </c>
      <c r="F169" s="93">
        <f t="shared" si="38"/>
        <v>4.7746514758616829</v>
      </c>
      <c r="G169" s="93">
        <f t="shared" si="38"/>
        <v>3.819721180689347</v>
      </c>
      <c r="H169" s="93">
        <f t="shared" si="38"/>
        <v>3.1831009839077886</v>
      </c>
      <c r="I169" s="93">
        <f t="shared" si="38"/>
        <v>2.7283722719209615</v>
      </c>
      <c r="J169" s="93">
        <f t="shared" si="38"/>
        <v>2.3873257379308415</v>
      </c>
      <c r="K169" s="93">
        <f t="shared" si="38"/>
        <v>2.1220673226051927</v>
      </c>
      <c r="L169" s="93">
        <f t="shared" si="38"/>
        <v>1.9098605903446735</v>
      </c>
    </row>
    <row r="170" spans="2:12" ht="19.5" thickBot="1" x14ac:dyDescent="0.3">
      <c r="B170" s="92">
        <v>400</v>
      </c>
      <c r="C170" s="93">
        <f t="shared" si="37"/>
        <v>14.323954427585051</v>
      </c>
      <c r="D170" s="93">
        <f t="shared" si="38"/>
        <v>7.1619772137925253</v>
      </c>
      <c r="E170" s="93">
        <f t="shared" si="38"/>
        <v>4.7746514758616829</v>
      </c>
      <c r="F170" s="93">
        <f t="shared" si="38"/>
        <v>3.5809886068962626</v>
      </c>
      <c r="G170" s="93">
        <f t="shared" si="38"/>
        <v>2.8647908855170101</v>
      </c>
      <c r="H170" s="93">
        <f t="shared" si="38"/>
        <v>2.3873257379308415</v>
      </c>
      <c r="I170" s="93">
        <f t="shared" si="38"/>
        <v>2.0462792039407214</v>
      </c>
      <c r="J170" s="93">
        <f t="shared" si="38"/>
        <v>1.7904943034481313</v>
      </c>
      <c r="K170" s="93">
        <f t="shared" si="38"/>
        <v>1.5915504919538943</v>
      </c>
      <c r="L170" s="93">
        <f t="shared" si="38"/>
        <v>1.4323954427585051</v>
      </c>
    </row>
    <row r="171" spans="2:12" ht="19.5" thickBot="1" x14ac:dyDescent="0.3">
      <c r="B171" s="92">
        <v>500</v>
      </c>
      <c r="C171" s="93">
        <f t="shared" si="37"/>
        <v>11.45916354206804</v>
      </c>
      <c r="D171" s="93">
        <f t="shared" si="38"/>
        <v>5.7295817710340202</v>
      </c>
      <c r="E171" s="93">
        <f t="shared" si="38"/>
        <v>3.819721180689347</v>
      </c>
      <c r="F171" s="93">
        <f t="shared" si="38"/>
        <v>2.8647908855170101</v>
      </c>
      <c r="G171" s="93">
        <f t="shared" si="38"/>
        <v>2.2918327084136081</v>
      </c>
      <c r="H171" s="93">
        <f t="shared" si="38"/>
        <v>1.9098605903446735</v>
      </c>
      <c r="I171" s="93">
        <f t="shared" si="38"/>
        <v>1.6370233631525772</v>
      </c>
      <c r="J171" s="93">
        <f t="shared" si="38"/>
        <v>1.4323954427585051</v>
      </c>
      <c r="K171" s="93">
        <f t="shared" si="38"/>
        <v>1.2732403935631156</v>
      </c>
      <c r="L171" s="93">
        <f t="shared" si="38"/>
        <v>1.145916354206804</v>
      </c>
    </row>
    <row r="172" spans="2:12" ht="19.5" thickBot="1" x14ac:dyDescent="0.3">
      <c r="B172" s="92">
        <v>600</v>
      </c>
      <c r="C172" s="93">
        <f t="shared" si="37"/>
        <v>9.5493029517233659</v>
      </c>
      <c r="D172" s="93">
        <f t="shared" si="38"/>
        <v>4.7746514758616829</v>
      </c>
      <c r="E172" s="93">
        <f t="shared" si="38"/>
        <v>3.1831009839077886</v>
      </c>
      <c r="F172" s="93">
        <f t="shared" si="38"/>
        <v>2.3873257379308415</v>
      </c>
      <c r="G172" s="93">
        <f t="shared" si="38"/>
        <v>1.9098605903446735</v>
      </c>
      <c r="H172" s="93">
        <f t="shared" si="38"/>
        <v>1.5915504919538943</v>
      </c>
      <c r="I172" s="93">
        <f t="shared" si="38"/>
        <v>1.3641861359604808</v>
      </c>
      <c r="J172" s="93">
        <f t="shared" si="38"/>
        <v>1.1936628689654207</v>
      </c>
      <c r="K172" s="93">
        <f t="shared" si="38"/>
        <v>1.0610336613025964</v>
      </c>
      <c r="L172" s="93">
        <f t="shared" si="38"/>
        <v>0.95493029517233674</v>
      </c>
    </row>
    <row r="173" spans="2:12" ht="19.5" thickBot="1" x14ac:dyDescent="0.3">
      <c r="B173" s="92">
        <v>700</v>
      </c>
      <c r="C173" s="93">
        <f t="shared" si="37"/>
        <v>8.1851168157628873</v>
      </c>
      <c r="D173" s="93">
        <f t="shared" si="38"/>
        <v>4.0925584078814436</v>
      </c>
      <c r="E173" s="93">
        <f t="shared" si="38"/>
        <v>2.728372271920962</v>
      </c>
      <c r="F173" s="93">
        <f t="shared" si="38"/>
        <v>2.0462792039407218</v>
      </c>
      <c r="G173" s="93">
        <f t="shared" si="38"/>
        <v>1.6370233631525772</v>
      </c>
      <c r="H173" s="93">
        <f t="shared" si="38"/>
        <v>1.364186135960481</v>
      </c>
      <c r="I173" s="93">
        <f t="shared" si="38"/>
        <v>1.1693024022518408</v>
      </c>
      <c r="J173" s="93">
        <f t="shared" si="38"/>
        <v>1.0231396019703609</v>
      </c>
      <c r="K173" s="93">
        <f t="shared" si="38"/>
        <v>0.90945742397365403</v>
      </c>
      <c r="L173" s="93">
        <f t="shared" si="38"/>
        <v>0.81851168157628862</v>
      </c>
    </row>
    <row r="174" spans="2:12" ht="19.5" thickBot="1" x14ac:dyDescent="0.3">
      <c r="B174" s="92">
        <v>800</v>
      </c>
      <c r="C174" s="93">
        <f t="shared" si="37"/>
        <v>7.1619772137925253</v>
      </c>
      <c r="D174" s="93">
        <f t="shared" si="38"/>
        <v>3.5809886068962626</v>
      </c>
      <c r="E174" s="93">
        <f t="shared" si="38"/>
        <v>2.3873257379308415</v>
      </c>
      <c r="F174" s="93">
        <f t="shared" si="38"/>
        <v>1.7904943034481313</v>
      </c>
      <c r="G174" s="93">
        <f t="shared" si="38"/>
        <v>1.4323954427585051</v>
      </c>
      <c r="H174" s="93">
        <f t="shared" si="38"/>
        <v>1.1936628689654207</v>
      </c>
      <c r="I174" s="93">
        <f t="shared" si="38"/>
        <v>1.0231396019703607</v>
      </c>
      <c r="J174" s="93">
        <f t="shared" si="38"/>
        <v>0.89524715172406566</v>
      </c>
      <c r="K174" s="93">
        <f t="shared" si="38"/>
        <v>0.79577524597694715</v>
      </c>
      <c r="L174" s="93">
        <f t="shared" si="38"/>
        <v>0.71619772137925253</v>
      </c>
    </row>
    <row r="175" spans="2:12" ht="19.5" thickBot="1" x14ac:dyDescent="0.3">
      <c r="B175" s="92">
        <v>900</v>
      </c>
      <c r="C175" s="93">
        <f t="shared" si="37"/>
        <v>6.3662019678155772</v>
      </c>
      <c r="D175" s="93">
        <f t="shared" si="38"/>
        <v>3.1831009839077886</v>
      </c>
      <c r="E175" s="93">
        <f t="shared" si="38"/>
        <v>2.1220673226051927</v>
      </c>
      <c r="F175" s="93">
        <f t="shared" si="38"/>
        <v>1.5915504919538943</v>
      </c>
      <c r="G175" s="93">
        <f t="shared" si="38"/>
        <v>1.2732403935631156</v>
      </c>
      <c r="H175" s="93">
        <f t="shared" si="38"/>
        <v>1.0610336613025964</v>
      </c>
      <c r="I175" s="93">
        <f t="shared" si="38"/>
        <v>0.90945742397365392</v>
      </c>
      <c r="J175" s="93">
        <f t="shared" si="38"/>
        <v>0.79577524597694715</v>
      </c>
      <c r="K175" s="93">
        <f t="shared" si="38"/>
        <v>0.7073557742017309</v>
      </c>
      <c r="L175" s="93">
        <f t="shared" si="38"/>
        <v>0.63662019678155779</v>
      </c>
    </row>
    <row r="176" spans="2:12" ht="19.5" thickBot="1" x14ac:dyDescent="0.3">
      <c r="B176" s="92">
        <v>1000</v>
      </c>
      <c r="C176" s="93">
        <f t="shared" si="37"/>
        <v>5.7295817710340202</v>
      </c>
      <c r="D176" s="93">
        <f t="shared" si="38"/>
        <v>2.8647908855170101</v>
      </c>
      <c r="E176" s="93">
        <f t="shared" si="38"/>
        <v>1.9098605903446735</v>
      </c>
      <c r="F176" s="93">
        <f t="shared" si="38"/>
        <v>1.4323954427585051</v>
      </c>
      <c r="G176" s="93">
        <f t="shared" si="38"/>
        <v>1.145916354206804</v>
      </c>
      <c r="H176" s="93">
        <f t="shared" si="38"/>
        <v>0.95493029517233674</v>
      </c>
      <c r="I176" s="93">
        <f t="shared" si="38"/>
        <v>0.81851168157628862</v>
      </c>
      <c r="J176" s="93">
        <f t="shared" si="38"/>
        <v>0.71619772137925253</v>
      </c>
      <c r="K176" s="93">
        <f t="shared" si="38"/>
        <v>0.63662019678155779</v>
      </c>
      <c r="L176" s="93">
        <f t="shared" si="38"/>
        <v>0.57295817710340202</v>
      </c>
    </row>
    <row r="177" spans="2:12" ht="19.5" thickBot="1" x14ac:dyDescent="0.3">
      <c r="B177" s="92">
        <v>1100</v>
      </c>
      <c r="C177" s="93">
        <f t="shared" si="37"/>
        <v>5.208710700940018</v>
      </c>
      <c r="D177" s="93">
        <f t="shared" si="38"/>
        <v>2.604355350470009</v>
      </c>
      <c r="E177" s="93">
        <f t="shared" si="38"/>
        <v>1.7362369003133393</v>
      </c>
      <c r="F177" s="93">
        <f t="shared" si="38"/>
        <v>1.3021776752350045</v>
      </c>
      <c r="G177" s="93">
        <f t="shared" si="38"/>
        <v>1.0417421401880036</v>
      </c>
      <c r="H177" s="93">
        <f t="shared" si="38"/>
        <v>0.86811845015666966</v>
      </c>
      <c r="I177" s="93">
        <f t="shared" si="38"/>
        <v>0.74410152870571677</v>
      </c>
      <c r="J177" s="93">
        <f t="shared" si="38"/>
        <v>0.65108883761750225</v>
      </c>
      <c r="K177" s="93">
        <f t="shared" si="38"/>
        <v>0.57874563343777996</v>
      </c>
      <c r="L177" s="93">
        <f t="shared" si="38"/>
        <v>0.5208710700940018</v>
      </c>
    </row>
    <row r="178" spans="2:12" ht="19.5" thickBot="1" x14ac:dyDescent="0.3">
      <c r="B178" s="92">
        <v>1200</v>
      </c>
      <c r="C178" s="93">
        <f t="shared" si="37"/>
        <v>4.7746514758616829</v>
      </c>
      <c r="D178" s="93">
        <f t="shared" si="38"/>
        <v>2.3873257379308415</v>
      </c>
      <c r="E178" s="93">
        <f t="shared" si="38"/>
        <v>1.5915504919538943</v>
      </c>
      <c r="F178" s="93">
        <f t="shared" si="38"/>
        <v>1.1936628689654207</v>
      </c>
      <c r="G178" s="93">
        <f t="shared" si="38"/>
        <v>0.95493029517233674</v>
      </c>
      <c r="H178" s="93">
        <f t="shared" si="38"/>
        <v>0.79577524597694715</v>
      </c>
      <c r="I178" s="93">
        <f t="shared" si="38"/>
        <v>0.68209306798024039</v>
      </c>
      <c r="J178" s="93">
        <f t="shared" si="38"/>
        <v>0.59683143448271037</v>
      </c>
      <c r="K178" s="93">
        <f t="shared" si="38"/>
        <v>0.53051683065129818</v>
      </c>
      <c r="L178" s="93">
        <f t="shared" si="38"/>
        <v>0.47746514758616837</v>
      </c>
    </row>
    <row r="179" spans="2:12" ht="19.5" thickBot="1" x14ac:dyDescent="0.3">
      <c r="B179" s="92">
        <v>1300</v>
      </c>
      <c r="C179" s="93">
        <f t="shared" si="37"/>
        <v>4.4073705931030931</v>
      </c>
      <c r="D179" s="93">
        <f t="shared" si="38"/>
        <v>2.2036852965515465</v>
      </c>
      <c r="E179" s="93">
        <f t="shared" si="38"/>
        <v>1.469123531034364</v>
      </c>
      <c r="F179" s="93">
        <f t="shared" si="38"/>
        <v>1.1018426482757733</v>
      </c>
      <c r="G179" s="93">
        <f t="shared" si="38"/>
        <v>0.88147411862061853</v>
      </c>
      <c r="H179" s="93">
        <f t="shared" si="38"/>
        <v>0.734561765517182</v>
      </c>
      <c r="I179" s="93">
        <f t="shared" si="38"/>
        <v>0.62962437044329889</v>
      </c>
      <c r="J179" s="93">
        <f t="shared" si="38"/>
        <v>0.55092132413788664</v>
      </c>
      <c r="K179" s="93">
        <f t="shared" si="38"/>
        <v>0.48970784367812142</v>
      </c>
      <c r="L179" s="93">
        <f t="shared" si="38"/>
        <v>0.44073705931030926</v>
      </c>
    </row>
    <row r="180" spans="2:12" ht="19.5" thickBot="1" x14ac:dyDescent="0.3">
      <c r="B180" s="92">
        <v>1400</v>
      </c>
      <c r="C180" s="93">
        <f t="shared" si="37"/>
        <v>4.0925584078814436</v>
      </c>
      <c r="D180" s="93">
        <f t="shared" si="38"/>
        <v>2.0462792039407218</v>
      </c>
      <c r="E180" s="93">
        <f t="shared" si="38"/>
        <v>1.364186135960481</v>
      </c>
      <c r="F180" s="93">
        <f t="shared" si="38"/>
        <v>1.0231396019703609</v>
      </c>
      <c r="G180" s="93">
        <f t="shared" si="38"/>
        <v>0.81851168157628862</v>
      </c>
      <c r="H180" s="93">
        <f t="shared" si="38"/>
        <v>0.6820930679802405</v>
      </c>
      <c r="I180" s="93">
        <f t="shared" si="38"/>
        <v>0.58465120112592039</v>
      </c>
      <c r="J180" s="93">
        <f t="shared" si="38"/>
        <v>0.51156980098518046</v>
      </c>
      <c r="K180" s="93">
        <f t="shared" si="38"/>
        <v>0.45472871198682702</v>
      </c>
      <c r="L180" s="93">
        <f t="shared" si="38"/>
        <v>0.40925584078814431</v>
      </c>
    </row>
    <row r="181" spans="2:12" ht="19.5" thickBot="1" x14ac:dyDescent="0.3">
      <c r="B181" s="92">
        <v>1500</v>
      </c>
      <c r="C181" s="93">
        <f t="shared" si="37"/>
        <v>3.819721180689347</v>
      </c>
      <c r="D181" s="93">
        <f t="shared" si="38"/>
        <v>1.9098605903446735</v>
      </c>
      <c r="E181" s="93">
        <f t="shared" si="38"/>
        <v>1.2732403935631156</v>
      </c>
      <c r="F181" s="93">
        <f t="shared" si="38"/>
        <v>0.95493029517233674</v>
      </c>
      <c r="G181" s="93">
        <f t="shared" si="38"/>
        <v>0.76394423613786944</v>
      </c>
      <c r="H181" s="93">
        <f t="shared" si="38"/>
        <v>0.63662019678155779</v>
      </c>
      <c r="I181" s="93">
        <f t="shared" si="38"/>
        <v>0.54567445438419226</v>
      </c>
      <c r="J181" s="93">
        <f t="shared" si="38"/>
        <v>0.47746514758616837</v>
      </c>
      <c r="K181" s="93">
        <f t="shared" si="38"/>
        <v>0.42441346452103856</v>
      </c>
      <c r="L181" s="93">
        <f t="shared" si="38"/>
        <v>0.38197211806893472</v>
      </c>
    </row>
    <row r="182" spans="2:12" ht="19.5" thickBot="1" x14ac:dyDescent="0.3">
      <c r="B182" s="92">
        <v>1600</v>
      </c>
      <c r="C182" s="93">
        <f t="shared" si="37"/>
        <v>3.5809886068962626</v>
      </c>
      <c r="D182" s="93">
        <f t="shared" si="38"/>
        <v>1.7904943034481313</v>
      </c>
      <c r="E182" s="93">
        <f t="shared" si="38"/>
        <v>1.1936628689654207</v>
      </c>
      <c r="F182" s="93">
        <f t="shared" si="38"/>
        <v>0.89524715172406566</v>
      </c>
      <c r="G182" s="93">
        <f t="shared" si="38"/>
        <v>0.71619772137925253</v>
      </c>
      <c r="H182" s="93">
        <f t="shared" si="38"/>
        <v>0.59683143448271037</v>
      </c>
      <c r="I182" s="93">
        <f t="shared" si="38"/>
        <v>0.51156980098518035</v>
      </c>
      <c r="J182" s="93">
        <f t="shared" si="38"/>
        <v>0.44762357586203283</v>
      </c>
      <c r="K182" s="93">
        <f t="shared" si="38"/>
        <v>0.39788762298847358</v>
      </c>
      <c r="L182" s="93">
        <f t="shared" si="38"/>
        <v>0.35809886068962626</v>
      </c>
    </row>
    <row r="183" spans="2:12" ht="19.5" thickBot="1" x14ac:dyDescent="0.3">
      <c r="B183" s="92">
        <v>1700</v>
      </c>
      <c r="C183" s="93">
        <f t="shared" si="37"/>
        <v>3.3703422182553062</v>
      </c>
      <c r="D183" s="93">
        <f t="shared" ref="D183:L193" si="39">IF($X$109=1,(((45-ACOS(SQRT((5+$X$39)/10))*180/PI())/($C$166*10^(-2)*$B183)*10^3 - ((45-ACOS(SQRT(5/10))*180/PI())/(D$166*10^(-2)*$B183)*10^3))/$X$38)*100,(((45-ACOS(SQRT((5+$X$39)/10))*180/PI())/(D$166*10^(-2)*$B183)*10^3 - ((45-ACOS(SQRT(5/10))*180/PI())/(D$166*10^(-2)*$B183)*10^3))))</f>
        <v>1.6851711091276531</v>
      </c>
      <c r="E183" s="93">
        <f t="shared" si="39"/>
        <v>1.1234474060851021</v>
      </c>
      <c r="F183" s="93">
        <f t="shared" si="39"/>
        <v>0.84258555456382656</v>
      </c>
      <c r="G183" s="93">
        <f t="shared" si="39"/>
        <v>0.67406844365106122</v>
      </c>
      <c r="H183" s="93">
        <f t="shared" si="39"/>
        <v>0.56172370304255104</v>
      </c>
      <c r="I183" s="93">
        <f t="shared" si="39"/>
        <v>0.48147745975075795</v>
      </c>
      <c r="J183" s="93">
        <f t="shared" si="39"/>
        <v>0.42129277728191328</v>
      </c>
      <c r="K183" s="93">
        <f t="shared" si="39"/>
        <v>0.37448246869503399</v>
      </c>
      <c r="L183" s="93">
        <f t="shared" si="39"/>
        <v>0.33703422182553061</v>
      </c>
    </row>
    <row r="184" spans="2:12" ht="19.5" thickBot="1" x14ac:dyDescent="0.3">
      <c r="B184" s="92">
        <v>1800</v>
      </c>
      <c r="C184" s="93">
        <f t="shared" si="37"/>
        <v>3.1831009839077886</v>
      </c>
      <c r="D184" s="93">
        <f t="shared" si="39"/>
        <v>1.5915504919538943</v>
      </c>
      <c r="E184" s="93">
        <f t="shared" si="39"/>
        <v>1.0610336613025964</v>
      </c>
      <c r="F184" s="93">
        <f t="shared" si="39"/>
        <v>0.79577524597694715</v>
      </c>
      <c r="G184" s="93">
        <f t="shared" si="39"/>
        <v>0.63662019678155779</v>
      </c>
      <c r="H184" s="93">
        <f t="shared" si="39"/>
        <v>0.53051683065129818</v>
      </c>
      <c r="I184" s="93">
        <f t="shared" si="39"/>
        <v>0.45472871198682696</v>
      </c>
      <c r="J184" s="93">
        <f t="shared" si="39"/>
        <v>0.39788762298847358</v>
      </c>
      <c r="K184" s="93">
        <f t="shared" si="39"/>
        <v>0.35367788710086545</v>
      </c>
      <c r="L184" s="93">
        <f t="shared" si="39"/>
        <v>0.3183100983907789</v>
      </c>
    </row>
    <row r="185" spans="2:12" ht="19.5" thickBot="1" x14ac:dyDescent="0.3">
      <c r="B185" s="92">
        <v>1900</v>
      </c>
      <c r="C185" s="93">
        <f t="shared" si="37"/>
        <v>3.0155693531758003</v>
      </c>
      <c r="D185" s="93">
        <f t="shared" si="39"/>
        <v>1.5077846765879002</v>
      </c>
      <c r="E185" s="93">
        <f t="shared" si="39"/>
        <v>1.0051897843919335</v>
      </c>
      <c r="F185" s="93">
        <f t="shared" si="39"/>
        <v>0.75389233829395008</v>
      </c>
      <c r="G185" s="93">
        <f t="shared" si="39"/>
        <v>0.60311387063516009</v>
      </c>
      <c r="H185" s="93">
        <f t="shared" si="39"/>
        <v>0.50259489219596676</v>
      </c>
      <c r="I185" s="93">
        <f t="shared" si="39"/>
        <v>0.43079562188225723</v>
      </c>
      <c r="J185" s="93">
        <f t="shared" si="39"/>
        <v>0.37694616914697504</v>
      </c>
      <c r="K185" s="93">
        <f t="shared" si="39"/>
        <v>0.3350632614639778</v>
      </c>
      <c r="L185" s="93">
        <f t="shared" si="39"/>
        <v>0.30155693531758004</v>
      </c>
    </row>
    <row r="186" spans="2:12" ht="19.5" thickBot="1" x14ac:dyDescent="0.3">
      <c r="B186" s="92">
        <v>2000</v>
      </c>
      <c r="C186" s="93">
        <f t="shared" si="37"/>
        <v>2.8647908855170101</v>
      </c>
      <c r="D186" s="93">
        <f t="shared" si="39"/>
        <v>1.4323954427585051</v>
      </c>
      <c r="E186" s="93">
        <f t="shared" si="39"/>
        <v>0.95493029517233674</v>
      </c>
      <c r="F186" s="93">
        <f t="shared" si="39"/>
        <v>0.71619772137925253</v>
      </c>
      <c r="G186" s="93">
        <f t="shared" si="39"/>
        <v>0.57295817710340202</v>
      </c>
      <c r="H186" s="93">
        <f t="shared" si="39"/>
        <v>0.47746514758616837</v>
      </c>
      <c r="I186" s="93">
        <f t="shared" si="39"/>
        <v>0.40925584078814431</v>
      </c>
      <c r="J186" s="93">
        <f t="shared" si="39"/>
        <v>0.35809886068962626</v>
      </c>
      <c r="K186" s="93">
        <f t="shared" si="39"/>
        <v>0.3183100983907789</v>
      </c>
      <c r="L186" s="93">
        <f t="shared" si="39"/>
        <v>0.28647908855170101</v>
      </c>
    </row>
    <row r="187" spans="2:12" ht="19.5" thickBot="1" x14ac:dyDescent="0.3">
      <c r="B187" s="92">
        <v>2100</v>
      </c>
      <c r="C187" s="93">
        <f t="shared" si="37"/>
        <v>2.728372271920962</v>
      </c>
      <c r="D187" s="93">
        <f t="shared" si="39"/>
        <v>1.364186135960481</v>
      </c>
      <c r="E187" s="93">
        <f t="shared" si="39"/>
        <v>0.90945742397365403</v>
      </c>
      <c r="F187" s="93">
        <f t="shared" si="39"/>
        <v>0.6820930679802405</v>
      </c>
      <c r="G187" s="93">
        <f t="shared" si="39"/>
        <v>0.54567445438419226</v>
      </c>
      <c r="H187" s="93">
        <f t="shared" si="39"/>
        <v>0.45472871198682702</v>
      </c>
      <c r="I187" s="93">
        <f t="shared" si="39"/>
        <v>0.3897674674172803</v>
      </c>
      <c r="J187" s="93">
        <f t="shared" si="39"/>
        <v>0.34104653399012025</v>
      </c>
      <c r="K187" s="93">
        <f t="shared" si="39"/>
        <v>0.3031524746578847</v>
      </c>
      <c r="L187" s="93">
        <f t="shared" si="39"/>
        <v>0.27283722719209613</v>
      </c>
    </row>
    <row r="188" spans="2:12" ht="19.5" thickBot="1" x14ac:dyDescent="0.3">
      <c r="B188" s="92">
        <v>2200</v>
      </c>
      <c r="C188" s="93">
        <f t="shared" si="37"/>
        <v>2.604355350470009</v>
      </c>
      <c r="D188" s="93">
        <f t="shared" si="39"/>
        <v>1.3021776752350045</v>
      </c>
      <c r="E188" s="93">
        <f t="shared" si="39"/>
        <v>0.86811845015666966</v>
      </c>
      <c r="F188" s="93">
        <f t="shared" si="39"/>
        <v>0.65108883761750225</v>
      </c>
      <c r="G188" s="93">
        <f t="shared" si="39"/>
        <v>0.5208710700940018</v>
      </c>
      <c r="H188" s="93">
        <f t="shared" si="39"/>
        <v>0.43405922507833483</v>
      </c>
      <c r="I188" s="93">
        <f t="shared" si="39"/>
        <v>0.37205076435285839</v>
      </c>
      <c r="J188" s="93">
        <f t="shared" si="39"/>
        <v>0.32554441880875112</v>
      </c>
      <c r="K188" s="93">
        <f t="shared" si="39"/>
        <v>0.28937281671888998</v>
      </c>
      <c r="L188" s="93">
        <f t="shared" si="39"/>
        <v>0.2604355350470009</v>
      </c>
    </row>
    <row r="189" spans="2:12" ht="19.5" thickBot="1" x14ac:dyDescent="0.3">
      <c r="B189" s="92">
        <v>2300</v>
      </c>
      <c r="C189" s="93">
        <f t="shared" si="37"/>
        <v>2.4911225091452263</v>
      </c>
      <c r="D189" s="93">
        <f t="shared" si="39"/>
        <v>1.2455612545726131</v>
      </c>
      <c r="E189" s="93">
        <f t="shared" si="39"/>
        <v>0.83037416971507538</v>
      </c>
      <c r="F189" s="93">
        <f t="shared" si="39"/>
        <v>0.62278062728630657</v>
      </c>
      <c r="G189" s="93">
        <f t="shared" si="39"/>
        <v>0.49822450182904526</v>
      </c>
      <c r="H189" s="93">
        <f t="shared" si="39"/>
        <v>0.41518708485753769</v>
      </c>
      <c r="I189" s="93">
        <f t="shared" si="39"/>
        <v>0.3558746441636037</v>
      </c>
      <c r="J189" s="93">
        <f t="shared" si="39"/>
        <v>0.31139031364315328</v>
      </c>
      <c r="K189" s="93">
        <f t="shared" si="39"/>
        <v>0.27679138990502511</v>
      </c>
      <c r="L189" s="93">
        <f t="shared" si="39"/>
        <v>0.24911225091452263</v>
      </c>
    </row>
    <row r="190" spans="2:12" ht="19.5" thickBot="1" x14ac:dyDescent="0.3">
      <c r="B190" s="92">
        <v>2400</v>
      </c>
      <c r="C190" s="93">
        <f t="shared" si="37"/>
        <v>2.3873257379308415</v>
      </c>
      <c r="D190" s="93">
        <f t="shared" si="39"/>
        <v>1.1936628689654207</v>
      </c>
      <c r="E190" s="93">
        <f t="shared" si="39"/>
        <v>0.79577524597694715</v>
      </c>
      <c r="F190" s="93">
        <f t="shared" si="39"/>
        <v>0.59683143448271037</v>
      </c>
      <c r="G190" s="93">
        <f t="shared" si="39"/>
        <v>0.47746514758616837</v>
      </c>
      <c r="H190" s="93">
        <f t="shared" si="39"/>
        <v>0.39788762298847358</v>
      </c>
      <c r="I190" s="93">
        <f t="shared" si="39"/>
        <v>0.34104653399012019</v>
      </c>
      <c r="J190" s="93">
        <f t="shared" si="39"/>
        <v>0.29841571724135518</v>
      </c>
      <c r="K190" s="93">
        <f t="shared" si="39"/>
        <v>0.26525841532564909</v>
      </c>
      <c r="L190" s="93">
        <f t="shared" si="39"/>
        <v>0.23873257379308419</v>
      </c>
    </row>
    <row r="191" spans="2:12" ht="19.5" thickBot="1" x14ac:dyDescent="0.3">
      <c r="B191" s="92">
        <v>2500</v>
      </c>
      <c r="C191" s="93">
        <f t="shared" si="37"/>
        <v>2.2918327084136081</v>
      </c>
      <c r="D191" s="93">
        <f t="shared" si="39"/>
        <v>1.145916354206804</v>
      </c>
      <c r="E191" s="93">
        <f t="shared" si="39"/>
        <v>0.76394423613786944</v>
      </c>
      <c r="F191" s="93">
        <f t="shared" si="39"/>
        <v>0.57295817710340202</v>
      </c>
      <c r="G191" s="93">
        <f t="shared" si="39"/>
        <v>0.45836654168272162</v>
      </c>
      <c r="H191" s="93">
        <f t="shared" si="39"/>
        <v>0.38197211806893472</v>
      </c>
      <c r="I191" s="93">
        <f t="shared" si="39"/>
        <v>0.32740467263051543</v>
      </c>
      <c r="J191" s="93">
        <f t="shared" si="39"/>
        <v>0.28647908855170101</v>
      </c>
      <c r="K191" s="93">
        <f t="shared" si="39"/>
        <v>0.25464807871262313</v>
      </c>
      <c r="L191" s="93">
        <f t="shared" si="39"/>
        <v>0.22918327084136081</v>
      </c>
    </row>
    <row r="192" spans="2:12" ht="19.5" thickBot="1" x14ac:dyDescent="0.3">
      <c r="B192" s="92">
        <v>2600</v>
      </c>
      <c r="C192" s="93">
        <f t="shared" si="37"/>
        <v>2.2036852965515465</v>
      </c>
      <c r="D192" s="93">
        <f t="shared" si="39"/>
        <v>1.1018426482757733</v>
      </c>
      <c r="E192" s="93">
        <f t="shared" si="39"/>
        <v>0.734561765517182</v>
      </c>
      <c r="F192" s="93">
        <f t="shared" si="39"/>
        <v>0.55092132413788664</v>
      </c>
      <c r="G192" s="93">
        <f t="shared" si="39"/>
        <v>0.44073705931030926</v>
      </c>
      <c r="H192" s="93">
        <f t="shared" si="39"/>
        <v>0.367280882758591</v>
      </c>
      <c r="I192" s="93">
        <f t="shared" si="39"/>
        <v>0.31481218522164944</v>
      </c>
      <c r="J192" s="93">
        <f t="shared" si="39"/>
        <v>0.27546066206894332</v>
      </c>
      <c r="K192" s="93">
        <f t="shared" si="39"/>
        <v>0.24485392183906071</v>
      </c>
      <c r="L192" s="93">
        <f t="shared" si="39"/>
        <v>0.22036852965515463</v>
      </c>
    </row>
    <row r="193" spans="2:12" ht="19.5" thickBot="1" x14ac:dyDescent="0.3">
      <c r="B193" s="92">
        <v>2700</v>
      </c>
      <c r="C193" s="93">
        <f t="shared" si="37"/>
        <v>2.1220673226051927</v>
      </c>
      <c r="D193" s="93">
        <f t="shared" si="39"/>
        <v>1.0610336613025964</v>
      </c>
      <c r="E193" s="93">
        <f t="shared" si="39"/>
        <v>0.7073557742017309</v>
      </c>
      <c r="F193" s="93">
        <f t="shared" si="39"/>
        <v>0.53051683065129818</v>
      </c>
      <c r="G193" s="93">
        <f t="shared" si="39"/>
        <v>0.42441346452103856</v>
      </c>
      <c r="H193" s="93">
        <f t="shared" si="39"/>
        <v>0.35367788710086545</v>
      </c>
      <c r="I193" s="93">
        <f t="shared" si="39"/>
        <v>0.30315247465788464</v>
      </c>
      <c r="J193" s="93">
        <f t="shared" si="39"/>
        <v>0.26525841532564909</v>
      </c>
      <c r="K193" s="93">
        <f t="shared" si="39"/>
        <v>0.23578525806724365</v>
      </c>
      <c r="L193" s="93">
        <f t="shared" si="39"/>
        <v>0.21220673226051928</v>
      </c>
    </row>
  </sheetData>
  <conditionalFormatting sqref="C39:V91">
    <cfRule type="colorScale" priority="1">
      <colorScale>
        <cfvo type="num" val="0.5"/>
        <cfvo type="num" val="1"/>
        <cfvo type="num" val="2"/>
        <color rgb="FF00B050"/>
        <color rgb="FFFFEB84"/>
        <color rgb="FFFF0000"/>
      </colorScale>
    </cfRule>
    <cfRule type="cellIs" dxfId="0" priority="7" operator="between">
      <formula>1</formula>
      <formula>1.5</formula>
    </cfRule>
  </conditionalFormatting>
  <conditionalFormatting sqref="C3:Q31">
    <cfRule type="colorScale" priority="6">
      <colorScale>
        <cfvo type="num" val="0"/>
        <cfvo type="num" val="1"/>
        <cfvo type="num" val="2"/>
        <color rgb="FF00B050"/>
        <color rgb="FFFFEB84"/>
        <color rgb="FFFF0000"/>
      </colorScale>
    </cfRule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8:V160">
    <cfRule type="colorScale" priority="3">
      <colorScale>
        <cfvo type="num" val="0.5"/>
        <cfvo type="num" val="1"/>
        <cfvo type="num" val="2"/>
        <color rgb="FF00B050"/>
        <color rgb="FFFFEB84"/>
        <color rgb="FFFF0000"/>
      </colorScale>
    </cfRule>
  </conditionalFormatting>
  <conditionalFormatting sqref="C167:L193">
    <cfRule type="colorScale" priority="2">
      <colorScale>
        <cfvo type="num" val="0.5"/>
        <cfvo type="num" val="1"/>
        <cfvo type="num" val="2"/>
        <color rgb="FF00B050"/>
        <color rgb="FFFFEB84"/>
        <color rgb="FFFF0000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52"/>
  <sheetViews>
    <sheetView tabSelected="1" topLeftCell="A112" workbookViewId="0">
      <selection activeCell="H130" sqref="H130"/>
    </sheetView>
  </sheetViews>
  <sheetFormatPr baseColWidth="10" defaultRowHeight="15" x14ac:dyDescent="0.25"/>
  <cols>
    <col min="1" max="1" width="17" customWidth="1"/>
    <col min="2" max="3" width="9.42578125" customWidth="1"/>
    <col min="9" max="10" width="12" bestFit="1" customWidth="1"/>
  </cols>
  <sheetData>
    <row r="2" spans="1:9" ht="15.75" thickBot="1" x14ac:dyDescent="0.3"/>
    <row r="3" spans="1:9" ht="15.75" thickBot="1" x14ac:dyDescent="0.3">
      <c r="A3" t="s">
        <v>46</v>
      </c>
      <c r="B3" s="45" t="s">
        <v>27</v>
      </c>
      <c r="C3" s="46" t="s">
        <v>26</v>
      </c>
      <c r="D3" s="46" t="s">
        <v>25</v>
      </c>
      <c r="E3" s="47" t="s">
        <v>24</v>
      </c>
      <c r="F3" s="50" t="s">
        <v>28</v>
      </c>
      <c r="G3" s="50" t="s">
        <v>29</v>
      </c>
      <c r="H3" s="49" t="s">
        <v>8</v>
      </c>
      <c r="I3" s="49">
        <v>1.25664</v>
      </c>
    </row>
    <row r="4" spans="1:9" ht="15.75" thickBot="1" x14ac:dyDescent="0.3">
      <c r="B4" s="48">
        <v>0</v>
      </c>
      <c r="C4" s="48">
        <v>0</v>
      </c>
      <c r="D4" s="48">
        <v>0</v>
      </c>
      <c r="E4" s="48">
        <v>0</v>
      </c>
      <c r="F4" s="50">
        <v>0</v>
      </c>
      <c r="G4" s="50">
        <v>0</v>
      </c>
    </row>
    <row r="5" spans="1:9" ht="15.75" thickBot="1" x14ac:dyDescent="0.3"/>
    <row r="6" spans="1:9" x14ac:dyDescent="0.25">
      <c r="B6" s="51">
        <v>3</v>
      </c>
      <c r="C6" s="52">
        <v>100</v>
      </c>
      <c r="D6" s="60">
        <f>B6/(C6+16)</f>
        <v>2.5862068965517241E-2</v>
      </c>
      <c r="E6" s="57">
        <v>0.4</v>
      </c>
      <c r="F6" s="60">
        <f>$I$3*10^(-3)*1200*D6/0.04</f>
        <v>0.97497931034482754</v>
      </c>
      <c r="G6" s="53">
        <f>F6/E6</f>
        <v>2.4374482758620686</v>
      </c>
    </row>
    <row r="7" spans="1:9" x14ac:dyDescent="0.25">
      <c r="B7" s="41">
        <v>4</v>
      </c>
      <c r="C7" s="42">
        <v>100</v>
      </c>
      <c r="D7" s="61">
        <f t="shared" ref="D7:D35" si="0">B7/(C7+16)</f>
        <v>3.4482758620689655E-2</v>
      </c>
      <c r="E7" s="58">
        <v>0.55000000000000004</v>
      </c>
      <c r="F7" s="61">
        <f>$I$3*10^(-3)*1200*D7/0.04</f>
        <v>1.2999724137931032</v>
      </c>
      <c r="G7" s="54">
        <f>F7/E7</f>
        <v>2.3635862068965512</v>
      </c>
    </row>
    <row r="8" spans="1:9" ht="15.75" thickBot="1" x14ac:dyDescent="0.3">
      <c r="B8" s="43">
        <v>5</v>
      </c>
      <c r="C8" s="44">
        <v>100</v>
      </c>
      <c r="D8" s="61">
        <f t="shared" si="0"/>
        <v>4.3103448275862072E-2</v>
      </c>
      <c r="E8" s="59">
        <v>0.7</v>
      </c>
      <c r="F8" s="62">
        <f>$I$3*10^(-3)*1200*D8/0.04</f>
        <v>1.6249655172413793</v>
      </c>
      <c r="G8" s="55">
        <f>F8/E8</f>
        <v>2.3213793103448275</v>
      </c>
    </row>
    <row r="9" spans="1:9" x14ac:dyDescent="0.25">
      <c r="D9" s="61"/>
      <c r="F9" s="1"/>
    </row>
    <row r="10" spans="1:9" ht="15.75" thickBot="1" x14ac:dyDescent="0.3">
      <c r="D10" s="61"/>
      <c r="F10" s="1"/>
    </row>
    <row r="11" spans="1:9" x14ac:dyDescent="0.25">
      <c r="B11" s="51">
        <v>3</v>
      </c>
      <c r="C11" s="52">
        <v>56</v>
      </c>
      <c r="D11" s="61">
        <f t="shared" si="0"/>
        <v>4.1666666666666664E-2</v>
      </c>
      <c r="E11" s="57">
        <v>0.71</v>
      </c>
      <c r="F11" s="60">
        <f>$I$3*10^(-3)*1200*D11/0.04</f>
        <v>1.5708</v>
      </c>
      <c r="G11" s="53">
        <f>F11/E11</f>
        <v>2.212394366197183</v>
      </c>
    </row>
    <row r="12" spans="1:9" x14ac:dyDescent="0.25">
      <c r="B12" s="41">
        <v>4</v>
      </c>
      <c r="C12" s="42">
        <v>56</v>
      </c>
      <c r="D12" s="61">
        <f t="shared" si="0"/>
        <v>5.5555555555555552E-2</v>
      </c>
      <c r="E12" s="58">
        <v>0.95</v>
      </c>
      <c r="F12" s="61">
        <f>$I$3*10^(-3)*1200*D12/0.04</f>
        <v>2.0943999999999998</v>
      </c>
      <c r="G12" s="54">
        <f>F12/E12</f>
        <v>2.2046315789473683</v>
      </c>
    </row>
    <row r="13" spans="1:9" ht="15.75" thickBot="1" x14ac:dyDescent="0.3">
      <c r="B13" s="43">
        <v>5</v>
      </c>
      <c r="C13" s="44">
        <v>56</v>
      </c>
      <c r="D13" s="61">
        <f t="shared" si="0"/>
        <v>6.9444444444444448E-2</v>
      </c>
      <c r="E13" s="59">
        <v>1.18</v>
      </c>
      <c r="F13" s="62">
        <f>$I$3*10^(-3)*1200*D13/0.04</f>
        <v>2.6180000000000003</v>
      </c>
      <c r="G13" s="55">
        <f>F13/E13</f>
        <v>2.2186440677966104</v>
      </c>
    </row>
    <row r="14" spans="1:9" ht="15.75" thickBot="1" x14ac:dyDescent="0.3">
      <c r="D14" s="61"/>
      <c r="E14" s="56"/>
      <c r="F14" s="1"/>
    </row>
    <row r="15" spans="1:9" x14ac:dyDescent="0.25">
      <c r="B15" s="51">
        <v>3</v>
      </c>
      <c r="C15" s="52">
        <v>39</v>
      </c>
      <c r="D15" s="61">
        <f t="shared" si="0"/>
        <v>5.4545454545454543E-2</v>
      </c>
      <c r="E15" s="57">
        <v>0.9</v>
      </c>
      <c r="F15" s="60">
        <f>$I$3*10^(-3)*1200*D15/0.04</f>
        <v>2.0563199999999999</v>
      </c>
      <c r="G15" s="53">
        <f>F15/E15</f>
        <v>2.2847999999999997</v>
      </c>
    </row>
    <row r="16" spans="1:9" x14ac:dyDescent="0.25">
      <c r="B16" s="41">
        <v>4</v>
      </c>
      <c r="C16" s="42">
        <v>39</v>
      </c>
      <c r="D16" s="61">
        <f t="shared" si="0"/>
        <v>7.2727272727272724E-2</v>
      </c>
      <c r="E16" s="58">
        <v>1.2</v>
      </c>
      <c r="F16" s="61">
        <f>$I$3*10^(-3)*1200*D16/0.04</f>
        <v>2.7417599999999998</v>
      </c>
      <c r="G16" s="54">
        <f>F16/E16</f>
        <v>2.2847999999999997</v>
      </c>
    </row>
    <row r="17" spans="2:7" ht="15.75" thickBot="1" x14ac:dyDescent="0.3">
      <c r="B17" s="43">
        <v>5</v>
      </c>
      <c r="C17" s="44">
        <v>39</v>
      </c>
      <c r="D17" s="61">
        <f t="shared" si="0"/>
        <v>9.0909090909090912E-2</v>
      </c>
      <c r="E17" s="59">
        <v>1.5</v>
      </c>
      <c r="F17" s="62">
        <f>$I$3*10^(-3)*1200*D17/0.04</f>
        <v>3.4272000000000005</v>
      </c>
      <c r="G17" s="55">
        <f>F17/E17</f>
        <v>2.2848000000000002</v>
      </c>
    </row>
    <row r="18" spans="2:7" ht="15.75" thickBot="1" x14ac:dyDescent="0.3">
      <c r="D18" s="61"/>
      <c r="E18" s="56"/>
      <c r="F18" s="1"/>
    </row>
    <row r="19" spans="2:7" x14ac:dyDescent="0.25">
      <c r="B19" s="51">
        <v>3</v>
      </c>
      <c r="C19" s="52">
        <v>27</v>
      </c>
      <c r="D19" s="61">
        <f t="shared" si="0"/>
        <v>6.9767441860465115E-2</v>
      </c>
      <c r="E19" s="57">
        <v>1.1499999999999999</v>
      </c>
      <c r="F19" s="60">
        <f>$I$3*10^(-3)*1200*D19/0.04</f>
        <v>2.6301767441860466</v>
      </c>
      <c r="G19" s="53">
        <f>F19/E19</f>
        <v>2.2871102123356928</v>
      </c>
    </row>
    <row r="20" spans="2:7" x14ac:dyDescent="0.25">
      <c r="B20" s="41">
        <v>4</v>
      </c>
      <c r="C20" s="42">
        <v>27</v>
      </c>
      <c r="D20" s="61">
        <f t="shared" si="0"/>
        <v>9.3023255813953487E-2</v>
      </c>
      <c r="E20" s="58">
        <v>1.55</v>
      </c>
      <c r="F20" s="61">
        <f>$I$3*10^(-3)*1200*D20/0.04</f>
        <v>3.5069023255813949</v>
      </c>
      <c r="G20" s="54">
        <f>F20/E20</f>
        <v>2.2625176294073515</v>
      </c>
    </row>
    <row r="21" spans="2:7" ht="15.75" thickBot="1" x14ac:dyDescent="0.3">
      <c r="B21" s="43">
        <v>5</v>
      </c>
      <c r="C21" s="44">
        <v>27</v>
      </c>
      <c r="D21" s="61">
        <f t="shared" si="0"/>
        <v>0.11627906976744186</v>
      </c>
      <c r="E21" s="59">
        <v>1.93</v>
      </c>
      <c r="F21" s="62">
        <f>$I$3*10^(-3)*1200*D21/0.04</f>
        <v>4.3836279069767441</v>
      </c>
      <c r="G21" s="55">
        <f>F21/E21</f>
        <v>2.2713097963610074</v>
      </c>
    </row>
    <row r="22" spans="2:7" x14ac:dyDescent="0.25">
      <c r="D22" s="61"/>
      <c r="E22" s="56"/>
      <c r="F22" s="1"/>
    </row>
    <row r="23" spans="2:7" ht="15.75" thickBot="1" x14ac:dyDescent="0.3">
      <c r="D23" s="61"/>
      <c r="E23" s="56"/>
      <c r="F23" s="1"/>
    </row>
    <row r="24" spans="2:7" x14ac:dyDescent="0.25">
      <c r="B24" s="51">
        <v>3</v>
      </c>
      <c r="C24" s="52">
        <v>22</v>
      </c>
      <c r="D24" s="61">
        <f t="shared" si="0"/>
        <v>7.8947368421052627E-2</v>
      </c>
      <c r="E24" s="57">
        <v>1.3</v>
      </c>
      <c r="F24" s="60">
        <f>$I$3*10^(-3)*1200*D24/0.04</f>
        <v>2.976252631578947</v>
      </c>
      <c r="G24" s="53">
        <f>F24/E24</f>
        <v>2.2894251012145745</v>
      </c>
    </row>
    <row r="25" spans="2:7" x14ac:dyDescent="0.25">
      <c r="B25" s="41">
        <v>4</v>
      </c>
      <c r="C25" s="42">
        <v>22</v>
      </c>
      <c r="D25" s="61">
        <f t="shared" si="0"/>
        <v>0.10526315789473684</v>
      </c>
      <c r="E25" s="58">
        <v>1.75</v>
      </c>
      <c r="F25" s="61">
        <f>$I$3*10^(-3)*1200*D25/0.04</f>
        <v>3.9683368421052627</v>
      </c>
      <c r="G25" s="54">
        <f>F25/E25</f>
        <v>2.2676210526315788</v>
      </c>
    </row>
    <row r="26" spans="2:7" ht="15.75" thickBot="1" x14ac:dyDescent="0.3">
      <c r="B26" s="43">
        <v>5</v>
      </c>
      <c r="C26" s="44">
        <v>22</v>
      </c>
      <c r="D26" s="61">
        <f t="shared" si="0"/>
        <v>0.13157894736842105</v>
      </c>
      <c r="E26" s="59">
        <v>2.2000000000000002</v>
      </c>
      <c r="F26" s="62">
        <f>$I$3*10^(-3)*1200*D26/0.04</f>
        <v>4.9604210526315784</v>
      </c>
      <c r="G26" s="55">
        <f>F26/E26</f>
        <v>2.2547368421052627</v>
      </c>
    </row>
    <row r="27" spans="2:7" x14ac:dyDescent="0.25">
      <c r="D27" s="61"/>
      <c r="E27" s="56"/>
      <c r="F27" s="1"/>
    </row>
    <row r="28" spans="2:7" ht="15.75" thickBot="1" x14ac:dyDescent="0.3">
      <c r="D28" s="61"/>
      <c r="E28" s="56"/>
      <c r="F28" s="1"/>
    </row>
    <row r="29" spans="2:7" x14ac:dyDescent="0.25">
      <c r="B29" s="51">
        <v>3</v>
      </c>
      <c r="C29" s="52">
        <v>15</v>
      </c>
      <c r="D29" s="61">
        <f t="shared" si="0"/>
        <v>9.6774193548387094E-2</v>
      </c>
      <c r="E29" s="57">
        <v>1.61</v>
      </c>
      <c r="F29" s="60">
        <f>$I$3*10^(-3)*1200*D29/0.04</f>
        <v>3.6483096774193546</v>
      </c>
      <c r="G29" s="53">
        <f>F29/E29</f>
        <v>2.2660308555399715</v>
      </c>
    </row>
    <row r="30" spans="2:7" x14ac:dyDescent="0.25">
      <c r="B30" s="41">
        <v>4</v>
      </c>
      <c r="C30" s="42">
        <v>15</v>
      </c>
      <c r="D30" s="61">
        <f t="shared" si="0"/>
        <v>0.12903225806451613</v>
      </c>
      <c r="E30" s="58">
        <v>2.1800000000000002</v>
      </c>
      <c r="F30" s="61">
        <f>$I$3*10^(-3)*1200*D30/0.04</f>
        <v>4.8644129032258068</v>
      </c>
      <c r="G30" s="54">
        <f>F30/E30</f>
        <v>2.2313820656999113</v>
      </c>
    </row>
    <row r="31" spans="2:7" ht="15.75" thickBot="1" x14ac:dyDescent="0.3">
      <c r="B31" s="43">
        <v>5</v>
      </c>
      <c r="C31" s="44">
        <v>15</v>
      </c>
      <c r="D31" s="61">
        <f t="shared" si="0"/>
        <v>0.16129032258064516</v>
      </c>
      <c r="E31" s="59">
        <v>2.75</v>
      </c>
      <c r="F31" s="62">
        <f>$I$3*10^(-3)*1200*D31/0.04</f>
        <v>6.0805161290322571</v>
      </c>
      <c r="G31" s="55">
        <f>F31/E31</f>
        <v>2.2110967741935479</v>
      </c>
    </row>
    <row r="32" spans="2:7" x14ac:dyDescent="0.25">
      <c r="D32" s="61"/>
      <c r="E32" s="56"/>
      <c r="F32" s="1"/>
    </row>
    <row r="33" spans="1:17" ht="15.75" thickBot="1" x14ac:dyDescent="0.3">
      <c r="D33" s="61"/>
      <c r="E33" s="56"/>
      <c r="F33" s="1"/>
    </row>
    <row r="34" spans="1:17" x14ac:dyDescent="0.25">
      <c r="B34" s="51">
        <v>3</v>
      </c>
      <c r="C34" s="52">
        <v>10</v>
      </c>
      <c r="D34" s="61">
        <f t="shared" si="0"/>
        <v>0.11538461538461539</v>
      </c>
      <c r="E34" s="57">
        <v>1.93</v>
      </c>
      <c r="F34" s="60">
        <f>$I$3*10^(-3)*1200*D34/0.04</f>
        <v>4.349907692307692</v>
      </c>
      <c r="G34" s="53">
        <f>F34/E34</f>
        <v>2.2538381825428457</v>
      </c>
      <c r="I34" t="s">
        <v>34</v>
      </c>
      <c r="J34" s="63">
        <v>6</v>
      </c>
      <c r="K34" s="63">
        <v>16</v>
      </c>
      <c r="L34" s="63">
        <v>1</v>
      </c>
    </row>
    <row r="35" spans="1:17" x14ac:dyDescent="0.25">
      <c r="B35" s="41">
        <v>4</v>
      </c>
      <c r="C35" s="42">
        <v>10</v>
      </c>
      <c r="D35" s="61">
        <f t="shared" si="0"/>
        <v>0.15384615384615385</v>
      </c>
      <c r="E35" s="58">
        <v>2.57</v>
      </c>
      <c r="F35" s="61">
        <f>$I$3*10^(-3)*1200*D35/0.04</f>
        <v>5.7998769230769236</v>
      </c>
      <c r="G35" s="54">
        <f>F35/E35</f>
        <v>2.2567614486680636</v>
      </c>
      <c r="H35" s="28"/>
      <c r="J35" s="63" t="s">
        <v>31</v>
      </c>
      <c r="K35" s="63" t="s">
        <v>32</v>
      </c>
      <c r="L35" s="63" t="s">
        <v>33</v>
      </c>
      <c r="N35" s="65">
        <f>1/4</f>
        <v>0.25</v>
      </c>
      <c r="O35" s="64"/>
    </row>
    <row r="36" spans="1:17" ht="15.75" thickBot="1" x14ac:dyDescent="0.3">
      <c r="B36" s="43">
        <v>5</v>
      </c>
      <c r="C36" s="44">
        <v>10</v>
      </c>
      <c r="D36" s="62">
        <f>B36/(C36+16)</f>
        <v>0.19230769230769232</v>
      </c>
      <c r="E36" s="59">
        <v>3.23</v>
      </c>
      <c r="F36" s="62">
        <f>$I$3*10^(-3)*1200*D36/0.04</f>
        <v>7.2498461538461534</v>
      </c>
      <c r="G36" s="55">
        <f>F36/E36</f>
        <v>2.2445344129554656</v>
      </c>
      <c r="I36" t="s">
        <v>30</v>
      </c>
      <c r="J36">
        <v>6</v>
      </c>
      <c r="K36">
        <v>16</v>
      </c>
      <c r="L36">
        <f>J36/K36</f>
        <v>0.375</v>
      </c>
      <c r="Q36">
        <f>24000*0.02</f>
        <v>480</v>
      </c>
    </row>
    <row r="37" spans="1:17" ht="15.75" thickBot="1" x14ac:dyDescent="0.3">
      <c r="F37" s="1"/>
      <c r="Q37">
        <v>1200</v>
      </c>
    </row>
    <row r="38" spans="1:17" x14ac:dyDescent="0.25">
      <c r="B38" s="68">
        <v>3</v>
      </c>
      <c r="C38" s="17">
        <v>0</v>
      </c>
      <c r="D38" s="19">
        <v>0.19600000000000001</v>
      </c>
      <c r="E38" s="73">
        <v>3.39</v>
      </c>
      <c r="F38" s="60">
        <f>$I$3*10^(-3)*1200*D38/0.04</f>
        <v>7.3890432000000006</v>
      </c>
      <c r="G38" s="54">
        <f>F38/E38</f>
        <v>2.1796587610619471</v>
      </c>
      <c r="I38" t="s">
        <v>35</v>
      </c>
      <c r="J38">
        <f>SQRT(N35/10)</f>
        <v>0.15811388300841897</v>
      </c>
    </row>
    <row r="39" spans="1:17" x14ac:dyDescent="0.25">
      <c r="B39" s="69">
        <v>4</v>
      </c>
      <c r="C39" s="70">
        <v>0</v>
      </c>
      <c r="D39" s="76">
        <v>0.26200000000000001</v>
      </c>
      <c r="E39" s="74">
        <v>4.5599999999999996</v>
      </c>
      <c r="F39" s="61">
        <f>$I$3*10^(-3)*1200*D39/0.04</f>
        <v>9.8771903999999999</v>
      </c>
      <c r="G39" s="54">
        <f>F39/E39</f>
        <v>2.1660505263157894</v>
      </c>
      <c r="I39" t="s">
        <v>36</v>
      </c>
      <c r="J39">
        <f>SQRT(N35*10)</f>
        <v>1.5811388300841898</v>
      </c>
    </row>
    <row r="40" spans="1:17" x14ac:dyDescent="0.25">
      <c r="B40" s="69">
        <v>5</v>
      </c>
      <c r="C40" s="70">
        <v>0</v>
      </c>
      <c r="D40" s="76">
        <v>0.32700000000000001</v>
      </c>
      <c r="E40" s="74">
        <v>5.62</v>
      </c>
      <c r="F40" s="61">
        <f>$I$3*10^(-3)*1200*D40/0.04</f>
        <v>12.3276384</v>
      </c>
      <c r="G40" s="54">
        <f>F40/E40</f>
        <v>2.1935299644128112</v>
      </c>
    </row>
    <row r="41" spans="1:17" ht="15.75" thickBot="1" x14ac:dyDescent="0.3">
      <c r="B41" s="71">
        <v>6</v>
      </c>
      <c r="C41" s="72">
        <v>0</v>
      </c>
      <c r="D41" s="77">
        <v>0.39300000000000002</v>
      </c>
      <c r="E41" s="75">
        <v>6.75</v>
      </c>
      <c r="F41" s="62">
        <f>$I$3*10^(-3)*1200*D41/0.04</f>
        <v>14.8157856</v>
      </c>
      <c r="G41" s="54">
        <f>F41/E41</f>
        <v>2.1949312000000001</v>
      </c>
    </row>
    <row r="42" spans="1:17" x14ac:dyDescent="0.25">
      <c r="D42" s="49"/>
      <c r="F42" s="107"/>
    </row>
    <row r="43" spans="1:17" ht="15.75" thickBot="1" x14ac:dyDescent="0.3"/>
    <row r="44" spans="1:17" ht="15.75" thickBot="1" x14ac:dyDescent="0.3">
      <c r="A44" t="s">
        <v>47</v>
      </c>
      <c r="B44" s="45" t="s">
        <v>27</v>
      </c>
      <c r="C44" s="46" t="s">
        <v>26</v>
      </c>
      <c r="D44" s="46" t="s">
        <v>25</v>
      </c>
      <c r="E44" s="47" t="s">
        <v>24</v>
      </c>
      <c r="F44" s="50" t="s">
        <v>28</v>
      </c>
      <c r="G44" s="50" t="s">
        <v>29</v>
      </c>
      <c r="J44" t="s">
        <v>37</v>
      </c>
      <c r="K44" t="s">
        <v>7</v>
      </c>
      <c r="L44">
        <v>10</v>
      </c>
      <c r="M44" t="s">
        <v>39</v>
      </c>
      <c r="N44" s="67" t="s">
        <v>40</v>
      </c>
      <c r="O44" s="66">
        <f>PI()*L45</f>
        <v>12.566370614359172</v>
      </c>
      <c r="P44">
        <f>500*O44</f>
        <v>6283.1853071795858</v>
      </c>
    </row>
    <row r="45" spans="1:17" x14ac:dyDescent="0.25">
      <c r="B45">
        <v>1</v>
      </c>
      <c r="D45">
        <v>0.65100000000000002</v>
      </c>
      <c r="E45">
        <v>1.01</v>
      </c>
      <c r="K45" t="s">
        <v>38</v>
      </c>
      <c r="L45">
        <v>4</v>
      </c>
      <c r="M45" t="s">
        <v>39</v>
      </c>
      <c r="P45">
        <f>P44*10^-2</f>
        <v>62.831853071795862</v>
      </c>
    </row>
    <row r="46" spans="1:17" x14ac:dyDescent="0.25">
      <c r="B46">
        <v>2</v>
      </c>
      <c r="D46">
        <v>1.3069999999999999</v>
      </c>
      <c r="E46">
        <v>2.04</v>
      </c>
      <c r="J46" t="s">
        <v>41</v>
      </c>
      <c r="K46" t="s">
        <v>21</v>
      </c>
      <c r="L46">
        <v>1.5</v>
      </c>
      <c r="M46" t="s">
        <v>42</v>
      </c>
    </row>
    <row r="47" spans="1:17" x14ac:dyDescent="0.25">
      <c r="B47">
        <v>3</v>
      </c>
      <c r="D47">
        <v>2.081</v>
      </c>
      <c r="E47">
        <v>3.12</v>
      </c>
    </row>
    <row r="48" spans="1:17" x14ac:dyDescent="0.25">
      <c r="B48">
        <v>4</v>
      </c>
      <c r="D48">
        <v>2.742</v>
      </c>
      <c r="E48">
        <v>4.2</v>
      </c>
      <c r="J48" t="s">
        <v>43</v>
      </c>
      <c r="K48" t="s">
        <v>44</v>
      </c>
    </row>
    <row r="49" spans="2:11" x14ac:dyDescent="0.25">
      <c r="J49">
        <v>0.03</v>
      </c>
      <c r="K49">
        <f>J49*5/1</f>
        <v>0.15</v>
      </c>
    </row>
    <row r="50" spans="2:11" x14ac:dyDescent="0.25">
      <c r="D50">
        <v>0</v>
      </c>
      <c r="E50">
        <v>0</v>
      </c>
    </row>
    <row r="51" spans="2:11" x14ac:dyDescent="0.25">
      <c r="D51" s="1">
        <v>2</v>
      </c>
      <c r="E51">
        <v>3</v>
      </c>
    </row>
    <row r="52" spans="2:11" x14ac:dyDescent="0.25">
      <c r="D52" s="1">
        <v>2.8</v>
      </c>
      <c r="E52">
        <v>4</v>
      </c>
      <c r="I52" t="s">
        <v>32</v>
      </c>
      <c r="J52">
        <f>1.724*10^(-8)*P45/(J49*10^-6)</f>
        <v>36.107371565258696</v>
      </c>
    </row>
    <row r="53" spans="2:11" x14ac:dyDescent="0.25">
      <c r="D53" s="1">
        <v>4</v>
      </c>
      <c r="E53">
        <v>5</v>
      </c>
      <c r="I53" t="s">
        <v>45</v>
      </c>
      <c r="J53">
        <f>J52*1^2</f>
        <v>36.107371565258696</v>
      </c>
    </row>
    <row r="54" spans="2:11" x14ac:dyDescent="0.25">
      <c r="B54" s="63"/>
      <c r="C54" s="63"/>
      <c r="D54" s="63">
        <v>6.4</v>
      </c>
      <c r="E54">
        <v>9.6999999999999993</v>
      </c>
    </row>
    <row r="55" spans="2:11" x14ac:dyDescent="0.25">
      <c r="B55" s="63"/>
      <c r="C55" s="63"/>
      <c r="D55" s="63">
        <v>8</v>
      </c>
      <c r="E55">
        <v>11</v>
      </c>
    </row>
    <row r="56" spans="2:11" x14ac:dyDescent="0.25">
      <c r="B56" s="63"/>
      <c r="C56" s="63"/>
      <c r="D56" s="63">
        <v>9</v>
      </c>
      <c r="E56">
        <v>12</v>
      </c>
    </row>
    <row r="58" spans="2:11" x14ac:dyDescent="0.25">
      <c r="B58" s="63"/>
      <c r="C58" s="63"/>
      <c r="D58" s="63"/>
    </row>
    <row r="59" spans="2:11" x14ac:dyDescent="0.25">
      <c r="B59" s="63"/>
      <c r="C59" s="63"/>
      <c r="D59" s="63"/>
    </row>
    <row r="60" spans="2:11" x14ac:dyDescent="0.25">
      <c r="B60" s="63"/>
      <c r="C60" s="63"/>
      <c r="D60" s="63"/>
    </row>
    <row r="62" spans="2:11" x14ac:dyDescent="0.25">
      <c r="B62" s="63"/>
      <c r="C62" s="63"/>
      <c r="D62" s="63"/>
      <c r="E62" s="63"/>
    </row>
    <row r="63" spans="2:11" x14ac:dyDescent="0.25">
      <c r="B63" s="63"/>
      <c r="C63" s="63"/>
      <c r="D63" s="63"/>
      <c r="E63" s="63"/>
    </row>
    <row r="64" spans="2:11" x14ac:dyDescent="0.25">
      <c r="B64" s="63"/>
      <c r="C64" s="63"/>
      <c r="D64" s="63"/>
      <c r="E64" s="63"/>
    </row>
    <row r="66" spans="2:5" x14ac:dyDescent="0.25">
      <c r="B66" s="63"/>
      <c r="C66" s="63"/>
      <c r="D66" s="63"/>
      <c r="E66" s="63"/>
    </row>
    <row r="67" spans="2:5" x14ac:dyDescent="0.25">
      <c r="B67" s="63"/>
      <c r="C67" s="63"/>
      <c r="D67" s="63"/>
      <c r="E67" s="63"/>
    </row>
    <row r="68" spans="2:5" x14ac:dyDescent="0.25">
      <c r="B68" s="63"/>
      <c r="C68" s="63"/>
      <c r="D68" s="63"/>
      <c r="E68" s="63"/>
    </row>
    <row r="73" spans="2:5" x14ac:dyDescent="0.25">
      <c r="C73" t="s">
        <v>53</v>
      </c>
    </row>
    <row r="74" spans="2:5" x14ac:dyDescent="0.25">
      <c r="C74" t="s">
        <v>54</v>
      </c>
      <c r="D74" t="s">
        <v>55</v>
      </c>
    </row>
    <row r="75" spans="2:5" x14ac:dyDescent="0.25">
      <c r="C75">
        <f>26-26</f>
        <v>0</v>
      </c>
      <c r="D75">
        <v>32.4</v>
      </c>
    </row>
    <row r="76" spans="2:5" x14ac:dyDescent="0.25">
      <c r="C76">
        <v>1</v>
      </c>
      <c r="D76">
        <v>16.100000000000001</v>
      </c>
    </row>
    <row r="77" spans="2:5" x14ac:dyDescent="0.25">
      <c r="C77">
        <v>2</v>
      </c>
      <c r="D77">
        <v>14.1</v>
      </c>
    </row>
    <row r="78" spans="2:5" x14ac:dyDescent="0.25">
      <c r="C78">
        <v>3</v>
      </c>
      <c r="D78">
        <v>16.600000000000001</v>
      </c>
      <c r="E78">
        <v>16.899999999999999</v>
      </c>
    </row>
    <row r="79" spans="2:5" x14ac:dyDescent="0.25">
      <c r="C79">
        <v>4</v>
      </c>
      <c r="D79">
        <v>18.600000000000001</v>
      </c>
      <c r="E79">
        <v>18.7</v>
      </c>
    </row>
    <row r="80" spans="2:5" x14ac:dyDescent="0.25">
      <c r="C80">
        <v>5</v>
      </c>
      <c r="D80">
        <v>18.8</v>
      </c>
    </row>
    <row r="81" spans="3:7" x14ac:dyDescent="0.25">
      <c r="C81">
        <v>6</v>
      </c>
      <c r="D81">
        <v>17.8</v>
      </c>
      <c r="E81">
        <v>14.5</v>
      </c>
    </row>
    <row r="82" spans="3:7" x14ac:dyDescent="0.25">
      <c r="C82">
        <v>7</v>
      </c>
      <c r="D82">
        <v>15.7</v>
      </c>
    </row>
    <row r="83" spans="3:7" x14ac:dyDescent="0.25">
      <c r="C83">
        <v>8</v>
      </c>
      <c r="D83">
        <v>17.100000000000001</v>
      </c>
      <c r="E83">
        <v>20.6</v>
      </c>
    </row>
    <row r="84" spans="3:7" x14ac:dyDescent="0.25">
      <c r="C84">
        <v>9</v>
      </c>
      <c r="D84">
        <v>22.7</v>
      </c>
    </row>
    <row r="85" spans="3:7" x14ac:dyDescent="0.25">
      <c r="C85">
        <v>10</v>
      </c>
      <c r="D85">
        <v>28.6</v>
      </c>
    </row>
    <row r="86" spans="3:7" x14ac:dyDescent="0.25">
      <c r="C86">
        <v>11</v>
      </c>
      <c r="D86">
        <v>37.799999999999997</v>
      </c>
    </row>
    <row r="87" spans="3:7" ht="15.75" thickBot="1" x14ac:dyDescent="0.3">
      <c r="C87">
        <v>12</v>
      </c>
      <c r="D87">
        <v>35.5</v>
      </c>
    </row>
    <row r="88" spans="3:7" ht="15.75" thickBot="1" x14ac:dyDescent="0.3">
      <c r="D88" s="105">
        <f>AVERAGE(D77:D83)</f>
        <v>16.957142857142859</v>
      </c>
    </row>
    <row r="95" spans="3:7" ht="15.75" thickBot="1" x14ac:dyDescent="0.3"/>
    <row r="96" spans="3:7" ht="15.75" thickBot="1" x14ac:dyDescent="0.3">
      <c r="C96" s="95" t="s">
        <v>54</v>
      </c>
      <c r="D96" s="96" t="s">
        <v>56</v>
      </c>
      <c r="E96" s="97" t="s">
        <v>57</v>
      </c>
      <c r="F96" s="97" t="s">
        <v>58</v>
      </c>
      <c r="G96" s="98" t="s">
        <v>59</v>
      </c>
    </row>
    <row r="97" spans="2:8" x14ac:dyDescent="0.25">
      <c r="B97">
        <v>18</v>
      </c>
      <c r="C97" s="99">
        <v>0</v>
      </c>
      <c r="D97" s="100">
        <v>48.1</v>
      </c>
      <c r="E97" s="100">
        <v>51.8</v>
      </c>
      <c r="F97" s="100">
        <v>51.4</v>
      </c>
      <c r="G97" s="100">
        <f>AVERAGE(D97:F97)</f>
        <v>50.433333333333337</v>
      </c>
    </row>
    <row r="98" spans="2:8" x14ac:dyDescent="0.25">
      <c r="B98">
        <v>19</v>
      </c>
      <c r="C98" s="101">
        <v>1</v>
      </c>
      <c r="D98" s="100">
        <v>54.3</v>
      </c>
      <c r="E98" s="100">
        <v>58</v>
      </c>
      <c r="F98" s="100">
        <v>56.7</v>
      </c>
      <c r="G98" s="100">
        <f t="shared" ref="G98:G103" si="1">AVERAGE(D98:F98)</f>
        <v>56.333333333333336</v>
      </c>
    </row>
    <row r="99" spans="2:8" x14ac:dyDescent="0.25">
      <c r="B99">
        <v>20</v>
      </c>
      <c r="C99" s="101">
        <v>2</v>
      </c>
      <c r="D99" s="100">
        <v>60.3</v>
      </c>
      <c r="E99" s="100">
        <v>65.599999999999994</v>
      </c>
      <c r="F99" s="100">
        <v>68</v>
      </c>
      <c r="G99" s="100">
        <f t="shared" si="1"/>
        <v>64.633333333333326</v>
      </c>
    </row>
    <row r="100" spans="2:8" x14ac:dyDescent="0.25">
      <c r="B100">
        <v>21</v>
      </c>
      <c r="C100" s="101">
        <v>3</v>
      </c>
      <c r="D100" s="100">
        <v>64.8</v>
      </c>
      <c r="E100" s="100">
        <v>70.099999999999994</v>
      </c>
      <c r="F100" s="100">
        <v>70.2</v>
      </c>
      <c r="G100" s="100">
        <f t="shared" si="1"/>
        <v>68.36666666666666</v>
      </c>
    </row>
    <row r="101" spans="2:8" x14ac:dyDescent="0.25">
      <c r="B101">
        <v>22</v>
      </c>
      <c r="C101" s="101">
        <v>4</v>
      </c>
      <c r="D101" s="100">
        <v>71.400000000000006</v>
      </c>
      <c r="E101" s="100">
        <v>71</v>
      </c>
      <c r="F101" s="100">
        <v>71.3</v>
      </c>
      <c r="G101" s="100">
        <f t="shared" si="1"/>
        <v>71.233333333333334</v>
      </c>
    </row>
    <row r="102" spans="2:8" x14ac:dyDescent="0.25">
      <c r="B102">
        <v>23</v>
      </c>
      <c r="C102" s="101">
        <v>5</v>
      </c>
      <c r="D102" s="100">
        <v>68.8</v>
      </c>
      <c r="E102" s="100">
        <v>66</v>
      </c>
      <c r="F102" s="100">
        <v>66.8</v>
      </c>
      <c r="G102" s="100">
        <f t="shared" si="1"/>
        <v>67.2</v>
      </c>
    </row>
    <row r="103" spans="2:8" x14ac:dyDescent="0.25">
      <c r="B103">
        <v>24</v>
      </c>
      <c r="C103" s="101">
        <v>6</v>
      </c>
      <c r="D103" s="100">
        <v>62.4</v>
      </c>
      <c r="E103" s="100">
        <v>58.5</v>
      </c>
      <c r="F103" s="100">
        <v>59.2</v>
      </c>
      <c r="G103" s="100">
        <f t="shared" si="1"/>
        <v>60.033333333333339</v>
      </c>
    </row>
    <row r="104" spans="2:8" x14ac:dyDescent="0.25">
      <c r="B104">
        <v>25</v>
      </c>
      <c r="C104" s="101">
        <v>7</v>
      </c>
      <c r="D104" s="100">
        <v>54</v>
      </c>
      <c r="E104" s="100">
        <v>50</v>
      </c>
      <c r="F104" s="100">
        <v>50.3</v>
      </c>
      <c r="G104" s="100">
        <f>AVERAGE(D104:F104)</f>
        <v>51.433333333333337</v>
      </c>
    </row>
    <row r="105" spans="2:8" ht="15.75" thickBot="1" x14ac:dyDescent="0.3">
      <c r="B105">
        <v>26</v>
      </c>
      <c r="C105" s="102">
        <v>8</v>
      </c>
      <c r="D105" s="100">
        <v>51.9</v>
      </c>
      <c r="E105" s="100">
        <v>48.2</v>
      </c>
      <c r="F105" s="100">
        <v>47.5</v>
      </c>
      <c r="G105" s="100">
        <f>AVERAGE(D105:F105)</f>
        <v>49.199999999999996</v>
      </c>
    </row>
    <row r="106" spans="2:8" ht="15.75" thickBot="1" x14ac:dyDescent="0.3">
      <c r="C106" s="100"/>
      <c r="D106" s="100"/>
      <c r="E106" s="100"/>
      <c r="F106" s="100"/>
      <c r="G106" s="100"/>
    </row>
    <row r="107" spans="2:8" ht="15.75" thickBot="1" x14ac:dyDescent="0.3">
      <c r="C107" s="100" t="s">
        <v>60</v>
      </c>
      <c r="D107" s="103">
        <f>AVERAGE(D97:D105)</f>
        <v>59.555555555555557</v>
      </c>
      <c r="E107" s="104">
        <f>AVERAGE(E97:E105)</f>
        <v>59.911111111111119</v>
      </c>
      <c r="F107" s="105">
        <f>AVERAGE(F97:F105)</f>
        <v>60.155555555555566</v>
      </c>
      <c r="G107" s="106">
        <f>AVERAGE(G97:G105)</f>
        <v>59.874074074074073</v>
      </c>
      <c r="H107" t="s">
        <v>1</v>
      </c>
    </row>
    <row r="108" spans="2:8" x14ac:dyDescent="0.25">
      <c r="G108" s="94"/>
    </row>
    <row r="110" spans="2:8" x14ac:dyDescent="0.25">
      <c r="B110">
        <v>1.5</v>
      </c>
      <c r="C110">
        <v>18.8</v>
      </c>
    </row>
    <row r="111" spans="2:8" x14ac:dyDescent="0.25">
      <c r="B111">
        <v>3.1</v>
      </c>
      <c r="C111">
        <v>71.2</v>
      </c>
      <c r="D111">
        <f>C111/C110</f>
        <v>3.7872340425531914</v>
      </c>
    </row>
    <row r="112" spans="2:8" x14ac:dyDescent="0.25">
      <c r="D112">
        <f>B111/B110</f>
        <v>2.0666666666666669</v>
      </c>
    </row>
    <row r="116" spans="2:7" ht="15.75" thickBot="1" x14ac:dyDescent="0.3"/>
    <row r="117" spans="2:7" ht="15.75" thickBot="1" x14ac:dyDescent="0.3">
      <c r="B117" s="118" t="s">
        <v>68</v>
      </c>
      <c r="C117" s="119" t="s">
        <v>31</v>
      </c>
      <c r="D117" s="46" t="s">
        <v>67</v>
      </c>
      <c r="E117" s="46" t="s">
        <v>66</v>
      </c>
      <c r="F117" s="46" t="s">
        <v>65</v>
      </c>
      <c r="G117" s="47" t="s">
        <v>64</v>
      </c>
    </row>
    <row r="118" spans="2:7" x14ac:dyDescent="0.25">
      <c r="B118" s="112">
        <v>0.03</v>
      </c>
      <c r="C118" s="113">
        <v>1.9</v>
      </c>
      <c r="D118" s="108">
        <v>90</v>
      </c>
      <c r="E118" s="108">
        <f>(D118-DEGREES(ACOS(SQRT((C118-$B118)/5.5))))/0.7</f>
        <v>50.955053653612516</v>
      </c>
      <c r="F118" s="61">
        <f>E118/52.7</f>
        <v>0.96688906363591109</v>
      </c>
      <c r="G118" s="116" t="s">
        <v>63</v>
      </c>
    </row>
    <row r="119" spans="2:7" x14ac:dyDescent="0.25">
      <c r="B119" s="112"/>
      <c r="C119" s="113">
        <v>2</v>
      </c>
      <c r="D119" s="108">
        <v>90</v>
      </c>
      <c r="E119" s="108">
        <f>(D119-DEGREES(ACOS(SQRT((C119-$B118)/5.5))))/0.7</f>
        <v>52.516175202896868</v>
      </c>
      <c r="F119" s="61">
        <f>E119/52.7</f>
        <v>0.99651186343257814</v>
      </c>
      <c r="G119" s="116" t="s">
        <v>62</v>
      </c>
    </row>
    <row r="120" spans="2:7" ht="15.75" thickBot="1" x14ac:dyDescent="0.3">
      <c r="B120" s="114"/>
      <c r="C120" s="115">
        <v>2.177</v>
      </c>
      <c r="D120" s="109">
        <v>90</v>
      </c>
      <c r="E120" s="109">
        <f>(D120-DEGREES(ACOS(SQRT((C120-$B118)/5.5))))/0.7</f>
        <v>55.238342592510747</v>
      </c>
      <c r="F120" s="62">
        <f>E120/52.7</f>
        <v>1.0481658935960294</v>
      </c>
      <c r="G120" s="117" t="s">
        <v>61</v>
      </c>
    </row>
    <row r="121" spans="2:7" ht="15.75" thickBot="1" x14ac:dyDescent="0.3">
      <c r="B121" s="1"/>
      <c r="C121" s="1"/>
      <c r="D121" s="1"/>
      <c r="E121" s="1"/>
      <c r="F121" s="1"/>
      <c r="G121" s="1"/>
    </row>
    <row r="122" spans="2:7" ht="15.75" thickBot="1" x14ac:dyDescent="0.3">
      <c r="B122" s="118" t="s">
        <v>68</v>
      </c>
      <c r="C122" s="119" t="s">
        <v>31</v>
      </c>
      <c r="D122" s="46" t="s">
        <v>67</v>
      </c>
      <c r="E122" s="47" t="s">
        <v>66</v>
      </c>
      <c r="F122" s="1"/>
      <c r="G122" s="1"/>
    </row>
    <row r="123" spans="2:7" x14ac:dyDescent="0.25">
      <c r="B123" s="112">
        <v>3.5999999999999997E-2</v>
      </c>
      <c r="C123" s="113">
        <v>1.1000000000000001</v>
      </c>
      <c r="D123" s="108">
        <v>90</v>
      </c>
      <c r="E123" s="110">
        <f>(D123-DEGREES(ACOS(SQRT((C123-0.03)/5.4))))/0.7</f>
        <v>37.760272169192035</v>
      </c>
      <c r="F123" s="1"/>
      <c r="G123" s="1"/>
    </row>
    <row r="124" spans="2:7" x14ac:dyDescent="0.25">
      <c r="B124" s="112"/>
      <c r="C124" s="113">
        <v>1.095</v>
      </c>
      <c r="D124" s="108">
        <v>90</v>
      </c>
      <c r="E124" s="110">
        <f>(D124-DEGREES(ACOS(SQRT((C124-0.03)/5.4))))/0.7</f>
        <v>37.665121545260071</v>
      </c>
      <c r="F124" s="1"/>
      <c r="G124" s="1"/>
    </row>
    <row r="125" spans="2:7" ht="15.75" thickBot="1" x14ac:dyDescent="0.3">
      <c r="B125" s="114"/>
      <c r="C125" s="115">
        <v>1.08</v>
      </c>
      <c r="D125" s="109">
        <v>90</v>
      </c>
      <c r="E125" s="111">
        <f>(D125-DEGREES(ACOS(SQRT((C125-0.03)/5.4))))/0.7</f>
        <v>37.378652168335975</v>
      </c>
      <c r="F125" s="1"/>
      <c r="G125" s="1"/>
    </row>
    <row r="126" spans="2:7" ht="15.75" thickBot="1" x14ac:dyDescent="0.3">
      <c r="B126" s="1"/>
      <c r="C126" s="1"/>
      <c r="D126" s="1"/>
      <c r="E126" s="1"/>
      <c r="F126" s="1"/>
      <c r="G126" s="1"/>
    </row>
    <row r="127" spans="2:7" ht="15.75" thickBot="1" x14ac:dyDescent="0.3">
      <c r="B127" s="118" t="s">
        <v>68</v>
      </c>
      <c r="C127" s="119" t="s">
        <v>31</v>
      </c>
      <c r="D127" s="46" t="s">
        <v>67</v>
      </c>
      <c r="E127" s="47" t="s">
        <v>66</v>
      </c>
      <c r="F127" s="1"/>
      <c r="G127" s="1"/>
    </row>
    <row r="128" spans="2:7" x14ac:dyDescent="0.25">
      <c r="B128" s="112">
        <v>5.3999999999999999E-2</v>
      </c>
      <c r="C128" s="113">
        <v>1.4</v>
      </c>
      <c r="D128" s="108">
        <v>90</v>
      </c>
      <c r="E128" s="110">
        <f>(D128-DEGREES(ACOS(SQRT((C128-B128)/5.4))))/0.7</f>
        <v>42.787098197417635</v>
      </c>
      <c r="F128" s="1"/>
      <c r="G128" s="1"/>
    </row>
    <row r="129" spans="2:7" x14ac:dyDescent="0.25">
      <c r="B129" s="112"/>
      <c r="C129" s="113">
        <v>1.3939999999999999</v>
      </c>
      <c r="D129" s="108">
        <v>90</v>
      </c>
      <c r="E129" s="110">
        <f>(D129-DEGREES(ACOS(SQRT((C129-B128)/5.4))))/0.7</f>
        <v>42.681900658974442</v>
      </c>
      <c r="F129" s="1"/>
      <c r="G129" s="1"/>
    </row>
    <row r="130" spans="2:7" ht="15.75" thickBot="1" x14ac:dyDescent="0.3">
      <c r="B130" s="114"/>
      <c r="C130" s="115">
        <v>1.385</v>
      </c>
      <c r="D130" s="109">
        <v>90</v>
      </c>
      <c r="E130" s="111">
        <f>(D130-DEGREES(ACOS(SQRT((C130-B128)/5.4))))/0.7</f>
        <v>42.523807839837758</v>
      </c>
      <c r="F130" s="1"/>
      <c r="G130" s="1"/>
    </row>
    <row r="131" spans="2:7" ht="15.75" thickBot="1" x14ac:dyDescent="0.3">
      <c r="B131" s="1"/>
      <c r="C131" s="1"/>
      <c r="D131" s="1"/>
      <c r="E131" s="1"/>
      <c r="F131" s="1"/>
      <c r="G131" s="1"/>
    </row>
    <row r="132" spans="2:7" ht="15.75" thickBot="1" x14ac:dyDescent="0.3">
      <c r="B132" s="118" t="s">
        <v>68</v>
      </c>
      <c r="C132" s="119" t="s">
        <v>31</v>
      </c>
      <c r="D132" s="46" t="s">
        <v>67</v>
      </c>
      <c r="E132" s="47" t="s">
        <v>66</v>
      </c>
      <c r="F132" s="1"/>
      <c r="G132" s="1"/>
    </row>
    <row r="133" spans="2:7" x14ac:dyDescent="0.25">
      <c r="B133" s="112">
        <v>4.8000000000000001E-2</v>
      </c>
      <c r="C133" s="113">
        <v>1.4</v>
      </c>
      <c r="D133" s="108">
        <v>90</v>
      </c>
      <c r="E133" s="110">
        <f>(D133-DEGREES(ACOS(SQRT((C133-B133)/5.4))))/0.7</f>
        <v>42.892139231692965</v>
      </c>
      <c r="F133" s="1"/>
      <c r="G133" s="1"/>
    </row>
    <row r="134" spans="2:7" x14ac:dyDescent="0.25">
      <c r="B134" s="112"/>
      <c r="C134" s="113">
        <v>1.395</v>
      </c>
      <c r="D134" s="108">
        <v>90</v>
      </c>
      <c r="E134" s="110">
        <f>(D134-DEGREES(ACOS(SQRT((C134-B133)/5.4))))/0.7</f>
        <v>42.804615867217692</v>
      </c>
      <c r="F134" s="1"/>
      <c r="G134" s="1"/>
    </row>
    <row r="135" spans="2:7" ht="15.75" thickBot="1" x14ac:dyDescent="0.3">
      <c r="B135" s="114"/>
      <c r="C135" s="115">
        <v>1.361</v>
      </c>
      <c r="D135" s="109">
        <v>90</v>
      </c>
      <c r="E135" s="111">
        <f>(D135-DEGREES(ACOS(SQRT((C135-B133)/5.4))))/0.7</f>
        <v>42.206537115383242</v>
      </c>
      <c r="F135" s="1"/>
      <c r="G135" s="1"/>
    </row>
    <row r="136" spans="2:7" ht="15.75" thickBot="1" x14ac:dyDescent="0.3"/>
    <row r="137" spans="2:7" ht="15.75" thickBot="1" x14ac:dyDescent="0.3">
      <c r="B137" s="118" t="s">
        <v>68</v>
      </c>
      <c r="C137" s="119" t="s">
        <v>31</v>
      </c>
      <c r="D137" s="46" t="s">
        <v>67</v>
      </c>
      <c r="E137" s="47" t="s">
        <v>66</v>
      </c>
    </row>
    <row r="138" spans="2:7" x14ac:dyDescent="0.25">
      <c r="B138" s="112">
        <v>4.8000000000000001E-2</v>
      </c>
      <c r="C138" s="113">
        <v>1.337</v>
      </c>
      <c r="D138" s="108">
        <v>90</v>
      </c>
      <c r="E138" s="110">
        <f>(D138-DEGREES(ACOS(SQRT((C138-B138)/5.4))))/0.7</f>
        <v>41.781200924263899</v>
      </c>
    </row>
    <row r="139" spans="2:7" x14ac:dyDescent="0.25">
      <c r="B139" s="112"/>
      <c r="C139" s="113">
        <v>1.3</v>
      </c>
      <c r="D139" s="108">
        <v>90</v>
      </c>
      <c r="E139" s="110">
        <f>(D139-DEGREES(ACOS(SQRT((C139-B138)/5.4))))/0.7</f>
        <v>41.120095849820011</v>
      </c>
    </row>
    <row r="140" spans="2:7" ht="15.75" thickBot="1" x14ac:dyDescent="0.3">
      <c r="B140" s="114"/>
      <c r="C140" s="115">
        <v>1.286</v>
      </c>
      <c r="D140" s="109">
        <v>90</v>
      </c>
      <c r="E140" s="111">
        <f>(D140-DEGREES(ACOS(SQRT((C140-B138)/5.4))))/0.7</f>
        <v>40.868180883346547</v>
      </c>
    </row>
    <row r="141" spans="2:7" ht="15.75" thickBot="1" x14ac:dyDescent="0.3"/>
    <row r="142" spans="2:7" ht="15.75" thickBot="1" x14ac:dyDescent="0.3">
      <c r="B142" s="118" t="s">
        <v>68</v>
      </c>
      <c r="C142" s="119" t="s">
        <v>31</v>
      </c>
      <c r="D142" s="46" t="s">
        <v>67</v>
      </c>
      <c r="E142" s="47" t="s">
        <v>66</v>
      </c>
    </row>
    <row r="143" spans="2:7" x14ac:dyDescent="0.25">
      <c r="B143" s="112">
        <v>7.3999999999999996E-2</v>
      </c>
      <c r="C143" s="113">
        <v>1.3320000000000001</v>
      </c>
      <c r="D143" s="108">
        <v>90</v>
      </c>
      <c r="E143" s="110">
        <f>(D143-DEGREES(ACOS(SQRT((C143-B143)/5.4))))/0.7</f>
        <v>41.227757738140042</v>
      </c>
    </row>
    <row r="144" spans="2:7" x14ac:dyDescent="0.25">
      <c r="B144" s="112"/>
      <c r="C144" s="113">
        <v>1.3</v>
      </c>
      <c r="D144" s="108">
        <v>90</v>
      </c>
      <c r="E144" s="110">
        <f>(D144-DEGREES(ACOS(SQRT((C144-B143)/5.4))))/0.7</f>
        <v>40.651456497919007</v>
      </c>
    </row>
    <row r="145" spans="2:5" ht="15.75" thickBot="1" x14ac:dyDescent="0.3">
      <c r="B145" s="114"/>
      <c r="C145" s="115">
        <v>1.2769999999999999</v>
      </c>
      <c r="D145" s="109">
        <v>90</v>
      </c>
      <c r="E145" s="111">
        <f>(D145-DEGREES(ACOS(SQRT((C145-B143)/5.4))))/0.7</f>
        <v>40.233958559007164</v>
      </c>
    </row>
    <row r="146" spans="2:5" ht="15.75" thickBot="1" x14ac:dyDescent="0.3"/>
    <row r="147" spans="2:5" ht="15.75" thickBot="1" x14ac:dyDescent="0.3">
      <c r="B147" s="118" t="s">
        <v>68</v>
      </c>
      <c r="C147" s="119" t="s">
        <v>31</v>
      </c>
      <c r="D147" s="46" t="s">
        <v>67</v>
      </c>
      <c r="E147" s="47" t="s">
        <v>66</v>
      </c>
    </row>
    <row r="148" spans="2:5" x14ac:dyDescent="0.25">
      <c r="B148" s="112">
        <v>5.8000000000000003E-2</v>
      </c>
      <c r="C148" s="113">
        <v>1.0649999999999999</v>
      </c>
      <c r="D148" s="108">
        <v>90</v>
      </c>
      <c r="E148" s="110">
        <f>(D148-DEGREES(ACOS(SQRT((C148-B148)/5.4))))/0.7</f>
        <v>36.548673402896739</v>
      </c>
    </row>
    <row r="149" spans="2:5" x14ac:dyDescent="0.25">
      <c r="B149" s="112"/>
      <c r="C149" s="113">
        <v>1.04</v>
      </c>
      <c r="D149" s="108">
        <v>90</v>
      </c>
      <c r="E149" s="110">
        <f>(D149-DEGREES(ACOS(SQRT((C149-B148)/5.4))))/0.7</f>
        <v>36.059860870417651</v>
      </c>
    </row>
    <row r="150" spans="2:5" ht="15.75" thickBot="1" x14ac:dyDescent="0.3">
      <c r="B150" s="114"/>
      <c r="C150" s="115">
        <v>1.0229999999999999</v>
      </c>
      <c r="D150" s="109">
        <v>90</v>
      </c>
      <c r="E150" s="111">
        <f>(D150-DEGREES(ACOS(SQRT((C150-B148)/5.4))))/0.7</f>
        <v>35.724703296506988</v>
      </c>
    </row>
    <row r="152" spans="2:5" x14ac:dyDescent="0.25">
      <c r="E152" s="66">
        <f xml:space="preserve"> AVERAGE(E144,E139,E134,E129)</f>
        <v>41.814517218482791</v>
      </c>
    </row>
  </sheetData>
  <pageMargins left="0.7" right="0.7" top="0.75" bottom="0.75" header="0.3" footer="0.3"/>
  <pageSetup paperSize="9" orientation="portrait" r:id="rId1"/>
  <ignoredErrors>
    <ignoredError sqref="G105 G9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P30" sqref="P3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2020-01-24T21:05:46Z</dcterms:created>
  <dcterms:modified xsi:type="dcterms:W3CDTF">2020-03-28T21:03:24Z</dcterms:modified>
</cp:coreProperties>
</file>