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 activeTab="1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Feuil1!$D$50:$D$51</definedName>
  </definedNames>
  <calcPr calcId="145621"/>
</workbook>
</file>

<file path=xl/calcChain.xml><?xml version="1.0" encoding="utf-8"?>
<calcChain xmlns="http://schemas.openxmlformats.org/spreadsheetml/2006/main">
  <c r="G18" i="2" l="1"/>
  <c r="B7" i="2"/>
  <c r="D17" i="2"/>
  <c r="D18" i="2"/>
  <c r="D19" i="2"/>
  <c r="D20" i="2"/>
  <c r="D21" i="2"/>
  <c r="D22" i="2"/>
  <c r="D23" i="2"/>
  <c r="D16" i="2"/>
  <c r="L20" i="1" l="1"/>
  <c r="K20" i="1"/>
  <c r="F62" i="1"/>
  <c r="B23" i="1"/>
  <c r="G58" i="1" l="1"/>
  <c r="F58" i="1"/>
  <c r="T52" i="1"/>
  <c r="U52" i="1"/>
  <c r="T65" i="1"/>
  <c r="U65" i="1" s="1"/>
  <c r="T66" i="1"/>
  <c r="U66" i="1" s="1"/>
  <c r="T67" i="1"/>
  <c r="U67" i="1" s="1"/>
  <c r="T68" i="1"/>
  <c r="U68" i="1" s="1"/>
  <c r="T69" i="1"/>
  <c r="U69" i="1" s="1"/>
  <c r="T70" i="1"/>
  <c r="U70" i="1" s="1"/>
  <c r="T71" i="1"/>
  <c r="U71" i="1" s="1"/>
  <c r="T72" i="1"/>
  <c r="U72" i="1" s="1"/>
  <c r="T73" i="1"/>
  <c r="U73" i="1" s="1"/>
  <c r="T74" i="1"/>
  <c r="U74" i="1" s="1"/>
  <c r="T64" i="1"/>
  <c r="U64" i="1" s="1"/>
  <c r="T51" i="1"/>
  <c r="U51" i="1" s="1"/>
  <c r="T53" i="1"/>
  <c r="U53" i="1" s="1"/>
  <c r="T54" i="1"/>
  <c r="U54" i="1" s="1"/>
  <c r="T55" i="1"/>
  <c r="U55" i="1" s="1"/>
  <c r="T56" i="1"/>
  <c r="U56" i="1" s="1"/>
  <c r="T57" i="1"/>
  <c r="U57" i="1" s="1"/>
  <c r="T58" i="1"/>
  <c r="U58" i="1" s="1"/>
  <c r="T59" i="1"/>
  <c r="U59" i="1" s="1"/>
  <c r="T50" i="1"/>
  <c r="U50" i="1" s="1"/>
  <c r="C4" i="1" l="1"/>
  <c r="B12" i="1"/>
  <c r="C23" i="1" l="1"/>
  <c r="B9" i="1"/>
  <c r="B10" i="1"/>
  <c r="B5" i="1" l="1"/>
  <c r="J28" i="1"/>
  <c r="J24" i="1"/>
  <c r="J25" i="1" s="1"/>
  <c r="L8" i="1"/>
  <c r="L21" i="1"/>
  <c r="K21" i="1" s="1"/>
  <c r="B3" i="1"/>
  <c r="I18" i="1"/>
  <c r="B6" i="1"/>
  <c r="L7" i="1"/>
  <c r="M6" i="1"/>
  <c r="M8" i="1"/>
  <c r="N7" i="1"/>
</calcChain>
</file>

<file path=xl/sharedStrings.xml><?xml version="1.0" encoding="utf-8"?>
<sst xmlns="http://schemas.openxmlformats.org/spreadsheetml/2006/main" count="73" uniqueCount="60">
  <si>
    <t>Materiaux</t>
  </si>
  <si>
    <t>Huile d'olive</t>
  </si>
  <si>
    <t>Eau</t>
  </si>
  <si>
    <t xml:space="preserve">conversion </t>
  </si>
  <si>
    <t>Min</t>
  </si>
  <si>
    <t>degres</t>
  </si>
  <si>
    <t>radian</t>
  </si>
  <si>
    <t>Gauss</t>
  </si>
  <si>
    <t>Tesla</t>
  </si>
  <si>
    <t>X</t>
  </si>
  <si>
    <t xml:space="preserve">Verre </t>
  </si>
  <si>
    <t>Lambda</t>
  </si>
  <si>
    <t>633 nm</t>
  </si>
  <si>
    <t>min/Gauss*cm</t>
  </si>
  <si>
    <t>193-208</t>
  </si>
  <si>
    <t>3,38-3,63</t>
  </si>
  <si>
    <t>654-638 nm</t>
  </si>
  <si>
    <t>Verdet constant</t>
  </si>
  <si>
    <t>Verre Flint light</t>
  </si>
  <si>
    <t>589 nm</t>
  </si>
  <si>
    <t>Rad/A en rad</t>
  </si>
  <si>
    <t>min/Gauss/cm   =</t>
  </si>
  <si>
    <t>rad/T/m</t>
  </si>
  <si>
    <t>1 min/Gauss/cm=</t>
  </si>
  <si>
    <t>verre PBB</t>
  </si>
  <si>
    <t>450-470 nm</t>
  </si>
  <si>
    <t xml:space="preserve"> 546,1 nm</t>
  </si>
  <si>
    <t>PMMA</t>
  </si>
  <si>
    <t>600 nm</t>
  </si>
  <si>
    <t>PS</t>
  </si>
  <si>
    <t>Calcite(NaClO3)</t>
  </si>
  <si>
    <t>Fused Quarz</t>
  </si>
  <si>
    <t>Crown glass</t>
  </si>
  <si>
    <t>200-550</t>
  </si>
  <si>
    <t>650-400 nm</t>
  </si>
  <si>
    <t>3,49-9,598</t>
  </si>
  <si>
    <t>deg/(T*m)</t>
  </si>
  <si>
    <t>rad/(T*m)</t>
  </si>
  <si>
    <t>578 nm</t>
  </si>
  <si>
    <t>Quartz</t>
  </si>
  <si>
    <t>Lambda nm</t>
  </si>
  <si>
    <t>Verdet</t>
  </si>
  <si>
    <t>Quartz fused</t>
  </si>
  <si>
    <t>6438 5893 5466 5086 4799 4678 4358 36t2 2573</t>
  </si>
  <si>
    <t>Crystalline quartz</t>
  </si>
  <si>
    <t>nm</t>
  </si>
  <si>
    <t>min/oes</t>
  </si>
  <si>
    <t>rad</t>
  </si>
  <si>
    <t>deg</t>
  </si>
  <si>
    <t>Fused quartz</t>
  </si>
  <si>
    <t>delta 0,793</t>
  </si>
  <si>
    <t>Olive oil</t>
  </si>
  <si>
    <t>Wild oats</t>
  </si>
  <si>
    <t>carlini</t>
  </si>
  <si>
    <t>casa di oliva</t>
  </si>
  <si>
    <t>food lion</t>
  </si>
  <si>
    <t>medeiros</t>
  </si>
  <si>
    <t>great value</t>
  </si>
  <si>
    <t>pompeian</t>
  </si>
  <si>
    <t>dispertion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</si>
</sst>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9" xfId="0" applyFont="1" applyBorder="1"/>
    <xf numFmtId="0" fontId="1" fillId="0" borderId="11" xfId="0" applyFont="1" applyBorder="1"/>
    <xf numFmtId="0" fontId="0" fillId="0" borderId="0" xfId="0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65" fontId="0" fillId="0" borderId="0" xfId="0" applyNumberFormat="1"/>
    <xf numFmtId="0" fontId="0" fillId="0" borderId="0" xfId="0" applyNumberFormat="1"/>
    <xf numFmtId="166" fontId="0" fillId="0" borderId="0" xfId="0" applyNumberForma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Feuil1!$C$38:$C$42</c:f>
              <c:numCache>
                <c:formatCode>General</c:formatCode>
                <c:ptCount val="5"/>
                <c:pt idx="0">
                  <c:v>650</c:v>
                </c:pt>
                <c:pt idx="1">
                  <c:v>600</c:v>
                </c:pt>
                <c:pt idx="2">
                  <c:v>550</c:v>
                </c:pt>
                <c:pt idx="3">
                  <c:v>500</c:v>
                </c:pt>
                <c:pt idx="4">
                  <c:v>400</c:v>
                </c:pt>
              </c:numCache>
            </c:numRef>
          </c:xVal>
          <c:yVal>
            <c:numRef>
              <c:f>Feuil1!$D$38:$D$42</c:f>
              <c:numCache>
                <c:formatCode>General</c:formatCode>
                <c:ptCount val="5"/>
                <c:pt idx="0">
                  <c:v>200</c:v>
                </c:pt>
                <c:pt idx="1">
                  <c:v>250</c:v>
                </c:pt>
                <c:pt idx="2">
                  <c:v>320</c:v>
                </c:pt>
                <c:pt idx="3">
                  <c:v>350</c:v>
                </c:pt>
                <c:pt idx="4">
                  <c:v>550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66080"/>
        <c:axId val="142902400"/>
      </c:scatterChart>
      <c:valAx>
        <c:axId val="1359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2902400"/>
        <c:crosses val="autoZero"/>
        <c:crossBetween val="midCat"/>
      </c:valAx>
      <c:valAx>
        <c:axId val="142902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59660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547524342962282E-2"/>
          <c:y val="3.3673399520712084E-2"/>
          <c:w val="0.58838217387774983"/>
          <c:h val="0.91938868845407706"/>
        </c:manualLayout>
      </c:layout>
      <c:scatterChart>
        <c:scatterStyle val="lineMarker"/>
        <c:varyColors val="0"/>
        <c:ser>
          <c:idx val="0"/>
          <c:order val="0"/>
          <c:tx>
            <c:v>Crystalline quartz</c:v>
          </c:tx>
          <c:spPr>
            <a:ln w="28575">
              <a:noFill/>
            </a:ln>
          </c:spPr>
          <c:marker>
            <c:symbol val="diamond"/>
            <c:size val="10"/>
          </c:marker>
          <c:trendline>
            <c:trendlineType val="power"/>
            <c:dispRSqr val="1"/>
            <c:dispEq val="0"/>
            <c:trendlineLbl>
              <c:layout>
                <c:manualLayout>
                  <c:x val="-0.17574493909910746"/>
                  <c:y val="-0.725868380164854"/>
                </c:manualLayout>
              </c:layout>
              <c:numFmt formatCode="General" sourceLinked="0"/>
            </c:trendlineLbl>
          </c:trendline>
          <c:xVal>
            <c:numRef>
              <c:f>Feuil1!$R$50:$R$59</c:f>
              <c:numCache>
                <c:formatCode>General</c:formatCode>
                <c:ptCount val="10"/>
                <c:pt idx="0">
                  <c:v>643.79999999999995</c:v>
                </c:pt>
                <c:pt idx="1">
                  <c:v>589.29999999999995</c:v>
                </c:pt>
                <c:pt idx="2">
                  <c:v>578</c:v>
                </c:pt>
                <c:pt idx="3">
                  <c:v>546.6</c:v>
                </c:pt>
                <c:pt idx="4">
                  <c:v>508.6</c:v>
                </c:pt>
                <c:pt idx="5">
                  <c:v>479.9</c:v>
                </c:pt>
                <c:pt idx="6">
                  <c:v>467.8</c:v>
                </c:pt>
                <c:pt idx="7">
                  <c:v>435.8</c:v>
                </c:pt>
                <c:pt idx="8">
                  <c:v>361.2</c:v>
                </c:pt>
                <c:pt idx="9">
                  <c:v>257.3</c:v>
                </c:pt>
              </c:numCache>
            </c:numRef>
          </c:xVal>
          <c:yVal>
            <c:numRef>
              <c:f>Feuil1!$U$50:$U$59</c:f>
              <c:numCache>
                <c:formatCode>General</c:formatCode>
                <c:ptCount val="10"/>
                <c:pt idx="0">
                  <c:v>228.02603759999997</c:v>
                </c:pt>
                <c:pt idx="1">
                  <c:v>277.36500479999995</c:v>
                </c:pt>
                <c:pt idx="2">
                  <c:v>285.69928979999992</c:v>
                </c:pt>
                <c:pt idx="3">
                  <c:v>325.37048639999995</c:v>
                </c:pt>
                <c:pt idx="4">
                  <c:v>376.20962489999994</c:v>
                </c:pt>
                <c:pt idx="5">
                  <c:v>429.0489917999999</c:v>
                </c:pt>
                <c:pt idx="6">
                  <c:v>458.38567499999994</c:v>
                </c:pt>
                <c:pt idx="7">
                  <c:v>530.22721169999988</c:v>
                </c:pt>
                <c:pt idx="8">
                  <c:v>769.58787689999986</c:v>
                </c:pt>
                <c:pt idx="9">
                  <c:v>1798.5387029999997</c:v>
                </c:pt>
              </c:numCache>
            </c:numRef>
          </c:yVal>
          <c:smooth val="0"/>
        </c:ser>
        <c:ser>
          <c:idx val="1"/>
          <c:order val="1"/>
          <c:tx>
            <c:v>Fused Quartz</c:v>
          </c:tx>
          <c:spPr>
            <a:ln w="28575">
              <a:noFill/>
            </a:ln>
          </c:spPr>
          <c:trendline>
            <c:trendlineType val="power"/>
            <c:dispRSqr val="1"/>
            <c:dispEq val="0"/>
            <c:trendlineLbl>
              <c:layout>
                <c:manualLayout>
                  <c:x val="9.3293525809273845E-2"/>
                  <c:y val="7.6556576261300677E-2"/>
                </c:manualLayout>
              </c:layout>
              <c:numFmt formatCode="General" sourceLinked="0"/>
            </c:trendlineLbl>
          </c:trendline>
          <c:xVal>
            <c:numRef>
              <c:f>Feuil1!$R$64:$R$74</c:f>
              <c:numCache>
                <c:formatCode>General</c:formatCode>
                <c:ptCount val="11"/>
                <c:pt idx="0">
                  <c:v>578</c:v>
                </c:pt>
                <c:pt idx="1">
                  <c:v>546</c:v>
                </c:pt>
                <c:pt idx="2">
                  <c:v>496</c:v>
                </c:pt>
                <c:pt idx="3">
                  <c:v>438</c:v>
                </c:pt>
                <c:pt idx="4">
                  <c:v>404</c:v>
                </c:pt>
                <c:pt idx="5">
                  <c:v>365</c:v>
                </c:pt>
                <c:pt idx="6">
                  <c:v>334</c:v>
                </c:pt>
                <c:pt idx="7">
                  <c:v>313</c:v>
                </c:pt>
                <c:pt idx="8">
                  <c:v>302</c:v>
                </c:pt>
                <c:pt idx="9">
                  <c:v>296</c:v>
                </c:pt>
                <c:pt idx="10">
                  <c:v>284</c:v>
                </c:pt>
              </c:numCache>
            </c:numRef>
          </c:xVal>
          <c:yVal>
            <c:numRef>
              <c:f>Feuil1!$U$64:$U$74</c:f>
              <c:numCache>
                <c:formatCode>General</c:formatCode>
                <c:ptCount val="11"/>
                <c:pt idx="0">
                  <c:v>256.69597799999997</c:v>
                </c:pt>
                <c:pt idx="1">
                  <c:v>288.53294669999997</c:v>
                </c:pt>
                <c:pt idx="2">
                  <c:v>363.87488309999992</c:v>
                </c:pt>
                <c:pt idx="3">
                  <c:v>472.88733089999994</c:v>
                </c:pt>
                <c:pt idx="4">
                  <c:v>558.23040929999991</c:v>
                </c:pt>
                <c:pt idx="5">
                  <c:v>704.0803967999999</c:v>
                </c:pt>
                <c:pt idx="6">
                  <c:v>860.09821199999988</c:v>
                </c:pt>
                <c:pt idx="7">
                  <c:v>1009.9486562999998</c:v>
                </c:pt>
                <c:pt idx="8">
                  <c:v>1100.12562</c:v>
                </c:pt>
                <c:pt idx="9">
                  <c:v>1150.1313299999999</c:v>
                </c:pt>
                <c:pt idx="10">
                  <c:v>1271.8118909999998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945280"/>
        <c:axId val="142947072"/>
      </c:scatterChart>
      <c:valAx>
        <c:axId val="14294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2947072"/>
        <c:crosses val="autoZero"/>
        <c:crossBetween val="midCat"/>
      </c:valAx>
      <c:valAx>
        <c:axId val="142947072"/>
        <c:scaling>
          <c:orientation val="minMax"/>
        </c:scaling>
        <c:delete val="0"/>
        <c:axPos val="l"/>
        <c:majorGridlines>
          <c:spPr>
            <a:ln w="12700" cmpd="thickThin"/>
          </c:spPr>
        </c:majorGridlines>
        <c:numFmt formatCode="General" sourceLinked="1"/>
        <c:majorTickMark val="out"/>
        <c:minorTickMark val="none"/>
        <c:tickLblPos val="nextTo"/>
        <c:crossAx val="1429452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93963254593192E-2"/>
          <c:y val="5.1400554097404488E-2"/>
          <c:w val="0.73063757655293093"/>
          <c:h val="0.83261956838728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Feuil2!$A$8:$A$13</c:f>
              <c:numCache>
                <c:formatCode>General</c:formatCode>
                <c:ptCount val="6"/>
                <c:pt idx="0">
                  <c:v>410</c:v>
                </c:pt>
                <c:pt idx="1">
                  <c:v>450</c:v>
                </c:pt>
                <c:pt idx="2">
                  <c:v>532</c:v>
                </c:pt>
                <c:pt idx="3">
                  <c:v>594</c:v>
                </c:pt>
                <c:pt idx="4">
                  <c:v>638</c:v>
                </c:pt>
                <c:pt idx="5">
                  <c:v>654</c:v>
                </c:pt>
              </c:numCache>
            </c:numRef>
          </c:xVal>
          <c:yVal>
            <c:numRef>
              <c:f>Feuil2!$B$8:$B$13</c:f>
              <c:numCache>
                <c:formatCode>General</c:formatCode>
                <c:ptCount val="6"/>
                <c:pt idx="0">
                  <c:v>558</c:v>
                </c:pt>
                <c:pt idx="1">
                  <c:v>445</c:v>
                </c:pt>
                <c:pt idx="2">
                  <c:v>306</c:v>
                </c:pt>
                <c:pt idx="3">
                  <c:v>243</c:v>
                </c:pt>
                <c:pt idx="4">
                  <c:v>208</c:v>
                </c:pt>
                <c:pt idx="5">
                  <c:v>193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695360"/>
        <c:axId val="195696896"/>
      </c:scatterChart>
      <c:valAx>
        <c:axId val="1956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5696896"/>
        <c:crosses val="autoZero"/>
        <c:crossBetween val="midCat"/>
      </c:valAx>
      <c:valAx>
        <c:axId val="195696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56953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28</xdr:row>
      <xdr:rowOff>114300</xdr:rowOff>
    </xdr:from>
    <xdr:to>
      <xdr:col>14</xdr:col>
      <xdr:colOff>314325</xdr:colOff>
      <xdr:row>43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28574</xdr:colOff>
      <xdr:row>42</xdr:row>
      <xdr:rowOff>152400</xdr:rowOff>
    </xdr:from>
    <xdr:to>
      <xdr:col>30</xdr:col>
      <xdr:colOff>400049</xdr:colOff>
      <xdr:row>72</xdr:row>
      <xdr:rowOff>133350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0</xdr:row>
      <xdr:rowOff>123825</xdr:rowOff>
    </xdr:from>
    <xdr:to>
      <xdr:col>12</xdr:col>
      <xdr:colOff>742950</xdr:colOff>
      <xdr:row>15</xdr:row>
      <xdr:rowOff>9525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topLeftCell="A22" workbookViewId="0">
      <selection activeCell="O20" sqref="O20"/>
    </sheetView>
  </sheetViews>
  <sheetFormatPr baseColWidth="10" defaultRowHeight="15" x14ac:dyDescent="0.25"/>
  <cols>
    <col min="1" max="1" width="20.140625" customWidth="1"/>
    <col min="4" max="4" width="16.7109375" customWidth="1"/>
    <col min="8" max="8" width="5.85546875" customWidth="1"/>
    <col min="9" max="9" width="19.7109375" customWidth="1"/>
    <col min="12" max="14" width="7.7109375" customWidth="1"/>
  </cols>
  <sheetData>
    <row r="1" spans="1:17" ht="15.75" thickBot="1" x14ac:dyDescent="0.3">
      <c r="A1" s="4"/>
      <c r="B1" s="32" t="s">
        <v>17</v>
      </c>
      <c r="C1" s="33"/>
      <c r="D1" s="4"/>
    </row>
    <row r="2" spans="1:17" ht="15.75" thickBot="1" x14ac:dyDescent="0.3">
      <c r="A2" s="20" t="s">
        <v>0</v>
      </c>
      <c r="B2" s="18" t="s">
        <v>36</v>
      </c>
      <c r="C2" s="19" t="s">
        <v>37</v>
      </c>
      <c r="D2" s="20" t="s">
        <v>11</v>
      </c>
    </row>
    <row r="3" spans="1:17" ht="15.75" thickBot="1" x14ac:dyDescent="0.3">
      <c r="A3" s="27" t="s">
        <v>18</v>
      </c>
      <c r="B3" s="26">
        <f>C3*57.3</f>
        <v>528.87900000000002</v>
      </c>
      <c r="C3" s="26">
        <v>9.23</v>
      </c>
      <c r="D3" s="26" t="s">
        <v>19</v>
      </c>
    </row>
    <row r="4" spans="1:17" ht="19.5" thickBot="1" x14ac:dyDescent="0.35">
      <c r="A4" s="21" t="s">
        <v>32</v>
      </c>
      <c r="B4" s="21">
        <v>250</v>
      </c>
      <c r="C4" s="22">
        <f>B4/57.3</f>
        <v>4.3630017452006982</v>
      </c>
      <c r="D4" s="21"/>
      <c r="I4" s="3" t="s">
        <v>3</v>
      </c>
      <c r="K4" s="4"/>
      <c r="L4" s="8" t="s">
        <v>4</v>
      </c>
      <c r="M4" s="8" t="s">
        <v>5</v>
      </c>
      <c r="N4" s="8" t="s">
        <v>6</v>
      </c>
      <c r="P4" t="s">
        <v>7</v>
      </c>
      <c r="Q4" t="s">
        <v>8</v>
      </c>
    </row>
    <row r="5" spans="1:17" ht="15.75" thickBot="1" x14ac:dyDescent="0.3">
      <c r="A5" s="21" t="s">
        <v>24</v>
      </c>
      <c r="B5" s="21">
        <f>C5*57.3</f>
        <v>1666.857</v>
      </c>
      <c r="C5" s="21">
        <v>29.09</v>
      </c>
      <c r="D5" s="21" t="s">
        <v>25</v>
      </c>
      <c r="K5" s="4"/>
      <c r="L5" s="5">
        <v>1</v>
      </c>
      <c r="M5" s="6">
        <v>1</v>
      </c>
      <c r="N5" s="7">
        <v>1</v>
      </c>
      <c r="P5" s="14">
        <v>1</v>
      </c>
      <c r="Q5">
        <v>1E-4</v>
      </c>
    </row>
    <row r="6" spans="1:17" ht="17.100000000000001" customHeight="1" x14ac:dyDescent="0.25">
      <c r="A6" s="21" t="s">
        <v>10</v>
      </c>
      <c r="B6" s="21">
        <f>C6*57.3</f>
        <v>179.34899999999999</v>
      </c>
      <c r="C6" s="21">
        <v>3.13</v>
      </c>
      <c r="D6" s="21" t="s">
        <v>12</v>
      </c>
      <c r="K6" s="9" t="s">
        <v>4</v>
      </c>
      <c r="L6" s="4" t="s">
        <v>9</v>
      </c>
      <c r="M6" s="4">
        <f>M5*60</f>
        <v>60</v>
      </c>
      <c r="N6" s="4"/>
    </row>
    <row r="7" spans="1:17" ht="17.100000000000001" customHeight="1" x14ac:dyDescent="0.25">
      <c r="A7" s="23" t="s">
        <v>31</v>
      </c>
      <c r="B7" s="21" t="s">
        <v>33</v>
      </c>
      <c r="C7" s="24" t="s">
        <v>35</v>
      </c>
      <c r="D7" s="25" t="s">
        <v>34</v>
      </c>
      <c r="K7" s="10" t="s">
        <v>5</v>
      </c>
      <c r="L7" s="12">
        <f>L5/60</f>
        <v>1.6666666666666666E-2</v>
      </c>
      <c r="M7" s="4" t="s">
        <v>9</v>
      </c>
      <c r="N7" s="13">
        <f>N5*57.2958</f>
        <v>57.2958</v>
      </c>
    </row>
    <row r="8" spans="1:17" ht="19.5" customHeight="1" thickBot="1" x14ac:dyDescent="0.3">
      <c r="A8" s="28" t="s">
        <v>39</v>
      </c>
      <c r="K8" s="11" t="s">
        <v>6</v>
      </c>
      <c r="L8" s="4">
        <f>L7/57.3</f>
        <v>2.9086678301337986E-4</v>
      </c>
      <c r="M8" s="12">
        <f>M5/57.2958</f>
        <v>1.7453286279273523E-2</v>
      </c>
      <c r="N8" s="4" t="s">
        <v>9</v>
      </c>
    </row>
    <row r="9" spans="1:17" x14ac:dyDescent="0.25">
      <c r="A9" s="21" t="s">
        <v>29</v>
      </c>
      <c r="B9" s="21">
        <f>C9*57.3</f>
        <v>458.4</v>
      </c>
      <c r="C9" s="21">
        <v>8</v>
      </c>
      <c r="D9" s="21">
        <v>600</v>
      </c>
    </row>
    <row r="10" spans="1:17" x14ac:dyDescent="0.25">
      <c r="A10" s="21" t="s">
        <v>27</v>
      </c>
      <c r="B10" s="21">
        <f>C10*57.3</f>
        <v>171.89999999999998</v>
      </c>
      <c r="C10" s="21">
        <v>3</v>
      </c>
      <c r="D10" s="25" t="s">
        <v>28</v>
      </c>
    </row>
    <row r="11" spans="1:17" x14ac:dyDescent="0.25">
      <c r="A11" s="21" t="s">
        <v>1</v>
      </c>
      <c r="B11" s="21" t="s">
        <v>14</v>
      </c>
      <c r="C11" s="21" t="s">
        <v>15</v>
      </c>
      <c r="D11" s="21" t="s">
        <v>16</v>
      </c>
    </row>
    <row r="12" spans="1:17" x14ac:dyDescent="0.25">
      <c r="A12" s="21" t="s">
        <v>30</v>
      </c>
      <c r="B12" s="21">
        <f>C12*57.3</f>
        <v>297.95999999999998</v>
      </c>
      <c r="C12" s="21">
        <v>5.2</v>
      </c>
      <c r="D12" s="21" t="s">
        <v>38</v>
      </c>
    </row>
    <row r="13" spans="1:17" x14ac:dyDescent="0.25">
      <c r="A13" s="21" t="s">
        <v>2</v>
      </c>
      <c r="B13" s="21">
        <v>2.5716670000000001E-2</v>
      </c>
      <c r="C13" s="21"/>
      <c r="D13" s="21" t="s">
        <v>26</v>
      </c>
    </row>
    <row r="18" spans="2:12" x14ac:dyDescent="0.25">
      <c r="I18">
        <f>1.79*10^-5/Q5*10^-2</f>
        <v>1.7899999999999999E-3</v>
      </c>
    </row>
    <row r="19" spans="2:12" ht="15.75" thickBot="1" x14ac:dyDescent="0.3"/>
    <row r="20" spans="2:12" ht="15.75" thickBot="1" x14ac:dyDescent="0.3">
      <c r="I20" s="2" t="s">
        <v>13</v>
      </c>
      <c r="J20" s="1">
        <v>1</v>
      </c>
      <c r="K20" s="15">
        <f>J20*L20</f>
        <v>16666.666666666664</v>
      </c>
      <c r="L20">
        <f>1*L7/(Q5*10^-2)</f>
        <v>16666.666666666664</v>
      </c>
    </row>
    <row r="21" spans="2:12" ht="15.75" thickBot="1" x14ac:dyDescent="0.3">
      <c r="I21" s="2" t="s">
        <v>20</v>
      </c>
      <c r="J21" s="1">
        <v>1E-4</v>
      </c>
      <c r="K21" s="16">
        <f>J21/L21</f>
        <v>79.54070981210856</v>
      </c>
      <c r="L21">
        <f>4.79*10^-6/3.81</f>
        <v>1.2572178477690289E-6</v>
      </c>
    </row>
    <row r="23" spans="2:12" x14ac:dyDescent="0.25">
      <c r="B23">
        <f>10*57.3</f>
        <v>573</v>
      </c>
      <c r="C23">
        <f>B23*10^-3</f>
        <v>0.57300000000000006</v>
      </c>
    </row>
    <row r="24" spans="2:12" x14ac:dyDescent="0.25">
      <c r="I24" s="17" t="s">
        <v>23</v>
      </c>
      <c r="J24">
        <f>290.9</f>
        <v>290.89999999999998</v>
      </c>
      <c r="K24" t="s">
        <v>22</v>
      </c>
    </row>
    <row r="25" spans="2:12" x14ac:dyDescent="0.25">
      <c r="H25">
        <v>1.7899999999999999E-2</v>
      </c>
      <c r="I25" s="17" t="s">
        <v>21</v>
      </c>
      <c r="J25">
        <f>H25*J24</f>
        <v>5.2071099999999992</v>
      </c>
      <c r="K25" t="s">
        <v>22</v>
      </c>
    </row>
    <row r="28" spans="2:12" x14ac:dyDescent="0.25">
      <c r="J28">
        <f>29*57</f>
        <v>1653</v>
      </c>
    </row>
    <row r="36" spans="3:18" x14ac:dyDescent="0.25">
      <c r="D36" t="s">
        <v>41</v>
      </c>
    </row>
    <row r="37" spans="3:18" x14ac:dyDescent="0.25">
      <c r="C37" t="s">
        <v>40</v>
      </c>
      <c r="D37" t="s">
        <v>42</v>
      </c>
    </row>
    <row r="38" spans="3:18" x14ac:dyDescent="0.25">
      <c r="C38">
        <v>650</v>
      </c>
      <c r="D38">
        <v>200</v>
      </c>
    </row>
    <row r="39" spans="3:18" x14ac:dyDescent="0.25">
      <c r="C39">
        <v>600</v>
      </c>
      <c r="D39">
        <v>250</v>
      </c>
    </row>
    <row r="40" spans="3:18" x14ac:dyDescent="0.25">
      <c r="C40">
        <v>550</v>
      </c>
      <c r="D40">
        <v>320</v>
      </c>
    </row>
    <row r="41" spans="3:18" x14ac:dyDescent="0.25">
      <c r="C41">
        <v>500</v>
      </c>
      <c r="D41">
        <v>350</v>
      </c>
    </row>
    <row r="42" spans="3:18" x14ac:dyDescent="0.25">
      <c r="C42">
        <v>400</v>
      </c>
      <c r="D42">
        <v>550</v>
      </c>
    </row>
    <row r="47" spans="3:18" x14ac:dyDescent="0.25">
      <c r="C47" t="s">
        <v>43</v>
      </c>
    </row>
    <row r="48" spans="3:18" x14ac:dyDescent="0.25">
      <c r="G48" t="s">
        <v>43</v>
      </c>
      <c r="R48" t="s">
        <v>44</v>
      </c>
    </row>
    <row r="49" spans="6:22" x14ac:dyDescent="0.25">
      <c r="R49" t="s">
        <v>45</v>
      </c>
      <c r="S49" t="s">
        <v>46</v>
      </c>
      <c r="T49" t="s">
        <v>47</v>
      </c>
      <c r="U49" t="s">
        <v>48</v>
      </c>
    </row>
    <row r="50" spans="6:22" x14ac:dyDescent="0.25">
      <c r="R50">
        <v>643.79999999999995</v>
      </c>
      <c r="S50" s="29">
        <v>1.3679999999999999E-2</v>
      </c>
      <c r="T50">
        <f>S50*$J$24</f>
        <v>3.9795119999999997</v>
      </c>
      <c r="U50">
        <f>T50*57.3</f>
        <v>228.02603759999997</v>
      </c>
    </row>
    <row r="51" spans="6:22" x14ac:dyDescent="0.25">
      <c r="R51">
        <v>589.29999999999995</v>
      </c>
      <c r="S51" s="29">
        <v>1.6639999999999999E-2</v>
      </c>
      <c r="T51">
        <f>S51*$J$24</f>
        <v>4.8405759999999995</v>
      </c>
      <c r="U51">
        <f>T51*57.3</f>
        <v>277.36500479999995</v>
      </c>
    </row>
    <row r="52" spans="6:22" x14ac:dyDescent="0.25">
      <c r="R52">
        <v>578</v>
      </c>
      <c r="S52">
        <v>1.7139999999999999E-2</v>
      </c>
      <c r="T52">
        <f>S52*$J$24</f>
        <v>4.986025999999999</v>
      </c>
      <c r="U52">
        <f>T52*57.3</f>
        <v>285.69928979999992</v>
      </c>
    </row>
    <row r="53" spans="6:22" x14ac:dyDescent="0.25">
      <c r="R53">
        <v>546.6</v>
      </c>
      <c r="S53" s="29">
        <v>1.9519999999999999E-2</v>
      </c>
      <c r="T53">
        <f t="shared" ref="T53:T59" si="0">S53*$J$24</f>
        <v>5.678367999999999</v>
      </c>
      <c r="U53">
        <f t="shared" ref="U53:U59" si="1">T53*57.3</f>
        <v>325.37048639999995</v>
      </c>
    </row>
    <row r="54" spans="6:22" x14ac:dyDescent="0.25">
      <c r="R54">
        <v>508.6</v>
      </c>
      <c r="S54" s="29">
        <v>2.257E-2</v>
      </c>
      <c r="T54">
        <f t="shared" si="0"/>
        <v>6.565612999999999</v>
      </c>
      <c r="U54">
        <f t="shared" si="1"/>
        <v>376.20962489999994</v>
      </c>
    </row>
    <row r="55" spans="6:22" x14ac:dyDescent="0.25">
      <c r="R55">
        <v>479.9</v>
      </c>
      <c r="S55" s="29">
        <v>2.5739999999999999E-2</v>
      </c>
      <c r="T55">
        <f t="shared" si="0"/>
        <v>7.4877659999999988</v>
      </c>
      <c r="U55">
        <f t="shared" si="1"/>
        <v>429.0489917999999</v>
      </c>
    </row>
    <row r="56" spans="6:22" x14ac:dyDescent="0.25">
      <c r="R56">
        <v>467.8</v>
      </c>
      <c r="S56" s="29">
        <v>2.75E-2</v>
      </c>
      <c r="T56">
        <f t="shared" si="0"/>
        <v>7.9997499999999997</v>
      </c>
      <c r="U56">
        <f t="shared" si="1"/>
        <v>458.38567499999994</v>
      </c>
    </row>
    <row r="57" spans="6:22" x14ac:dyDescent="0.25">
      <c r="R57">
        <v>435.8</v>
      </c>
      <c r="S57" s="29">
        <v>3.1809999999999998E-2</v>
      </c>
      <c r="T57">
        <f t="shared" si="0"/>
        <v>9.2535289999999986</v>
      </c>
      <c r="U57">
        <f t="shared" si="1"/>
        <v>530.22721169999988</v>
      </c>
    </row>
    <row r="58" spans="6:22" x14ac:dyDescent="0.25">
      <c r="F58">
        <f>4.6*10^-4</f>
        <v>4.5999999999999996E-4</v>
      </c>
      <c r="G58">
        <f>F58*1000</f>
        <v>0.45999999999999996</v>
      </c>
      <c r="R58">
        <v>361.2</v>
      </c>
      <c r="S58" s="29">
        <v>4.6170000000000003E-2</v>
      </c>
      <c r="T58">
        <f t="shared" si="0"/>
        <v>13.430852999999999</v>
      </c>
      <c r="U58">
        <f t="shared" si="1"/>
        <v>769.58787689999986</v>
      </c>
    </row>
    <row r="59" spans="6:22" x14ac:dyDescent="0.25">
      <c r="R59">
        <v>257.3</v>
      </c>
      <c r="S59" s="29">
        <v>0.1079</v>
      </c>
      <c r="T59">
        <f t="shared" si="0"/>
        <v>31.388109999999998</v>
      </c>
      <c r="U59">
        <f t="shared" si="1"/>
        <v>1798.5387029999997</v>
      </c>
    </row>
    <row r="62" spans="6:22" x14ac:dyDescent="0.25">
      <c r="F62">
        <f>220/57.3</f>
        <v>3.8394415357766145</v>
      </c>
      <c r="R62" t="s">
        <v>49</v>
      </c>
    </row>
    <row r="63" spans="6:22" x14ac:dyDescent="0.25">
      <c r="R63" t="s">
        <v>45</v>
      </c>
      <c r="S63" t="s">
        <v>46</v>
      </c>
      <c r="T63" t="s">
        <v>47</v>
      </c>
      <c r="U63" t="s">
        <v>48</v>
      </c>
      <c r="V63" t="s">
        <v>50</v>
      </c>
    </row>
    <row r="64" spans="6:22" x14ac:dyDescent="0.25">
      <c r="I64" s="30"/>
      <c r="R64">
        <v>578</v>
      </c>
      <c r="S64">
        <v>1.54E-2</v>
      </c>
      <c r="T64">
        <f>S64*$J$24</f>
        <v>4.4798599999999995</v>
      </c>
      <c r="U64">
        <f>T64*57.3</f>
        <v>256.69597799999997</v>
      </c>
    </row>
    <row r="65" spans="18:21" x14ac:dyDescent="0.25">
      <c r="R65">
        <v>546</v>
      </c>
      <c r="S65">
        <v>1.7309999999999999E-2</v>
      </c>
      <c r="T65">
        <f t="shared" ref="T65:T74" si="2">S65*$J$24</f>
        <v>5.0354789999999996</v>
      </c>
      <c r="U65">
        <f t="shared" ref="U65:U74" si="3">T65*57.3</f>
        <v>288.53294669999997</v>
      </c>
    </row>
    <row r="66" spans="18:21" x14ac:dyDescent="0.25">
      <c r="R66">
        <v>496</v>
      </c>
      <c r="S66">
        <v>2.1829999999999999E-2</v>
      </c>
      <c r="T66">
        <f t="shared" si="2"/>
        <v>6.3503469999999993</v>
      </c>
      <c r="U66">
        <f t="shared" si="3"/>
        <v>363.87488309999992</v>
      </c>
    </row>
    <row r="67" spans="18:21" x14ac:dyDescent="0.25">
      <c r="R67">
        <v>438</v>
      </c>
      <c r="S67">
        <v>2.8369999999999999E-2</v>
      </c>
      <c r="T67">
        <f t="shared" si="2"/>
        <v>8.252832999999999</v>
      </c>
      <c r="U67">
        <f t="shared" si="3"/>
        <v>472.88733089999994</v>
      </c>
    </row>
    <row r="68" spans="18:21" x14ac:dyDescent="0.25">
      <c r="R68">
        <v>404</v>
      </c>
      <c r="S68">
        <v>3.3489999999999999E-2</v>
      </c>
      <c r="T68">
        <f t="shared" si="2"/>
        <v>9.7422409999999982</v>
      </c>
      <c r="U68">
        <f t="shared" si="3"/>
        <v>558.23040929999991</v>
      </c>
    </row>
    <row r="69" spans="18:21" x14ac:dyDescent="0.25">
      <c r="R69">
        <v>365</v>
      </c>
      <c r="S69">
        <v>4.224E-2</v>
      </c>
      <c r="T69">
        <f t="shared" si="2"/>
        <v>12.287615999999998</v>
      </c>
      <c r="U69">
        <f t="shared" si="3"/>
        <v>704.0803967999999</v>
      </c>
    </row>
    <row r="70" spans="18:21" x14ac:dyDescent="0.25">
      <c r="R70">
        <v>334</v>
      </c>
      <c r="S70">
        <v>5.16E-2</v>
      </c>
      <c r="T70">
        <f t="shared" si="2"/>
        <v>15.010439999999999</v>
      </c>
      <c r="U70">
        <f t="shared" si="3"/>
        <v>860.09821199999988</v>
      </c>
    </row>
    <row r="71" spans="18:21" x14ac:dyDescent="0.25">
      <c r="R71">
        <v>313</v>
      </c>
      <c r="S71">
        <v>6.0589999999999998E-2</v>
      </c>
      <c r="T71">
        <f t="shared" si="2"/>
        <v>17.625630999999998</v>
      </c>
      <c r="U71">
        <f t="shared" si="3"/>
        <v>1009.9486562999998</v>
      </c>
    </row>
    <row r="72" spans="18:21" x14ac:dyDescent="0.25">
      <c r="R72">
        <v>302</v>
      </c>
      <c r="S72">
        <v>6.6000000000000003E-2</v>
      </c>
      <c r="T72">
        <f t="shared" si="2"/>
        <v>19.199400000000001</v>
      </c>
      <c r="U72">
        <f t="shared" si="3"/>
        <v>1100.12562</v>
      </c>
    </row>
    <row r="73" spans="18:21" x14ac:dyDescent="0.25">
      <c r="R73">
        <v>296</v>
      </c>
      <c r="S73">
        <v>6.9000000000000006E-2</v>
      </c>
      <c r="T73">
        <f t="shared" si="2"/>
        <v>20.072099999999999</v>
      </c>
      <c r="U73">
        <f t="shared" si="3"/>
        <v>1150.1313299999999</v>
      </c>
    </row>
    <row r="74" spans="18:21" x14ac:dyDescent="0.25">
      <c r="R74">
        <v>284</v>
      </c>
      <c r="S74">
        <v>7.6300000000000007E-2</v>
      </c>
      <c r="T74">
        <f t="shared" si="2"/>
        <v>22.19567</v>
      </c>
      <c r="U74">
        <f t="shared" si="3"/>
        <v>1271.8118909999998</v>
      </c>
    </row>
  </sheetData>
  <mergeCells count="1">
    <mergeCell ref="B1:C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3"/>
  <sheetViews>
    <sheetView tabSelected="1" workbookViewId="0">
      <selection activeCell="B20" sqref="B20"/>
    </sheetView>
  </sheetViews>
  <sheetFormatPr baseColWidth="10" defaultRowHeight="15" x14ac:dyDescent="0.25"/>
  <sheetData>
    <row r="4" spans="1:6" x14ac:dyDescent="0.25">
      <c r="B4" t="s">
        <v>51</v>
      </c>
      <c r="C4" t="s">
        <v>52</v>
      </c>
    </row>
    <row r="7" spans="1:6" x14ac:dyDescent="0.25">
      <c r="A7">
        <v>405</v>
      </c>
      <c r="B7">
        <f>9.89*57.3</f>
        <v>566.697</v>
      </c>
    </row>
    <row r="8" spans="1:6" x14ac:dyDescent="0.25">
      <c r="A8">
        <v>410</v>
      </c>
      <c r="B8">
        <v>558</v>
      </c>
    </row>
    <row r="9" spans="1:6" x14ac:dyDescent="0.25">
      <c r="A9">
        <v>450</v>
      </c>
      <c r="B9">
        <v>445</v>
      </c>
    </row>
    <row r="10" spans="1:6" x14ac:dyDescent="0.25">
      <c r="A10">
        <v>532</v>
      </c>
      <c r="B10">
        <v>306</v>
      </c>
    </row>
    <row r="11" spans="1:6" x14ac:dyDescent="0.25">
      <c r="A11">
        <v>594</v>
      </c>
      <c r="B11">
        <v>243</v>
      </c>
    </row>
    <row r="12" spans="1:6" x14ac:dyDescent="0.25">
      <c r="A12">
        <v>638</v>
      </c>
      <c r="B12">
        <v>208</v>
      </c>
    </row>
    <row r="13" spans="1:6" x14ac:dyDescent="0.25">
      <c r="A13">
        <v>654</v>
      </c>
      <c r="B13">
        <v>193</v>
      </c>
    </row>
    <row r="16" spans="1:6" x14ac:dyDescent="0.25">
      <c r="B16" t="s">
        <v>52</v>
      </c>
      <c r="C16">
        <v>1.0800000000000001E-2</v>
      </c>
      <c r="D16" s="31">
        <f t="shared" ref="D16:D23" si="0">C16*$F$16</f>
        <v>180.00000036000003</v>
      </c>
      <c r="F16">
        <v>16666.666700000002</v>
      </c>
    </row>
    <row r="17" spans="2:7" x14ac:dyDescent="0.25">
      <c r="B17" t="s">
        <v>53</v>
      </c>
      <c r="C17">
        <v>9.9600000000000001E-3</v>
      </c>
      <c r="D17" s="31">
        <f t="shared" si="0"/>
        <v>166.00000033200001</v>
      </c>
    </row>
    <row r="18" spans="2:7" x14ac:dyDescent="0.25">
      <c r="B18" t="s">
        <v>54</v>
      </c>
      <c r="C18">
        <v>1.1809999999999999E-2</v>
      </c>
      <c r="D18" s="31">
        <f t="shared" si="0"/>
        <v>196.833333727</v>
      </c>
      <c r="F18" t="s">
        <v>59</v>
      </c>
      <c r="G18" s="31">
        <f>(MAX(D16:D23)-MIN(D16:D23))</f>
        <v>49.000000098000015</v>
      </c>
    </row>
    <row r="19" spans="2:7" x14ac:dyDescent="0.25">
      <c r="B19" t="s">
        <v>55</v>
      </c>
      <c r="C19">
        <v>1.29E-2</v>
      </c>
      <c r="D19" s="31">
        <f t="shared" si="0"/>
        <v>215.00000043000003</v>
      </c>
    </row>
    <row r="20" spans="2:7" x14ac:dyDescent="0.25">
      <c r="B20" t="s">
        <v>56</v>
      </c>
      <c r="C20">
        <v>1.2319999999999999E-2</v>
      </c>
      <c r="D20" s="31">
        <f t="shared" si="0"/>
        <v>205.33333374400002</v>
      </c>
    </row>
    <row r="21" spans="2:7" x14ac:dyDescent="0.25">
      <c r="B21" t="s">
        <v>57</v>
      </c>
      <c r="C21">
        <v>1.214E-2</v>
      </c>
      <c r="D21" s="31">
        <f t="shared" si="0"/>
        <v>202.33333373800002</v>
      </c>
    </row>
    <row r="22" spans="2:7" x14ac:dyDescent="0.25">
      <c r="B22" t="s">
        <v>58</v>
      </c>
      <c r="C22">
        <v>1.174E-2</v>
      </c>
      <c r="D22" s="31">
        <f t="shared" si="0"/>
        <v>195.66666705800003</v>
      </c>
    </row>
    <row r="23" spans="2:7" x14ac:dyDescent="0.25">
      <c r="B23" t="s">
        <v>57</v>
      </c>
      <c r="C23">
        <v>1.172E-2</v>
      </c>
      <c r="D23" s="31">
        <f t="shared" si="0"/>
        <v>195.333333724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2020-02-04T18:46:41Z</dcterms:created>
  <dcterms:modified xsi:type="dcterms:W3CDTF">2020-02-18T21:38:04Z</dcterms:modified>
</cp:coreProperties>
</file>